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nicolebarnett/Dropbox (Avidog)/"/>
    </mc:Choice>
  </mc:AlternateContent>
  <xr:revisionPtr revIDLastSave="0" documentId="13_ncr:40009_{DECFE96B-1039-2947-8A4D-D7F3EF8B6110}" xr6:coauthVersionLast="45" xr6:coauthVersionMax="45" xr10:uidLastSave="{00000000-0000-0000-0000-000000000000}"/>
  <bookViews>
    <workbookView xWindow="0" yWindow="460" windowWidth="28800" windowHeight="16540"/>
  </bookViews>
  <sheets>
    <sheet name="Heat Cycles" sheetId="4" r:id="rId1"/>
    <sheet name="Example" sheetId="1" r:id="rId2"/>
    <sheet name="Sheet3" sheetId="3" r:id="rId3"/>
  </sheets>
  <definedNames>
    <definedName name="_xlnm.Print_Titles" localSheetId="1">Example!$A:$B</definedName>
    <definedName name="_xlnm.Print_Titles" localSheetId="0">'Heat Cycles'!$A:$B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4" l="1"/>
  <c r="L9" i="4"/>
  <c r="L10" i="4"/>
  <c r="L11" i="4"/>
  <c r="L12" i="4"/>
  <c r="L13" i="4"/>
  <c r="L14" i="4"/>
  <c r="L15" i="4"/>
  <c r="L16" i="4"/>
  <c r="L17" i="4"/>
  <c r="L18" i="4"/>
  <c r="L19" i="4"/>
  <c r="L7" i="4"/>
  <c r="C25" i="4"/>
  <c r="D25" i="4"/>
  <c r="N5" i="4"/>
  <c r="N16" i="4"/>
  <c r="N17" i="4"/>
  <c r="N18" i="4"/>
  <c r="N19" i="4"/>
  <c r="N20" i="4"/>
  <c r="O5" i="4"/>
  <c r="L5" i="4"/>
  <c r="M5" i="4"/>
  <c r="H15" i="4"/>
  <c r="H16" i="4"/>
  <c r="H19" i="4"/>
  <c r="H20" i="4"/>
  <c r="C6" i="4"/>
  <c r="H6" i="4"/>
  <c r="C7" i="4"/>
  <c r="C8" i="4"/>
  <c r="C9" i="4"/>
  <c r="H9" i="4"/>
  <c r="C10" i="4"/>
  <c r="H10" i="4"/>
  <c r="C11" i="4"/>
  <c r="H11" i="4"/>
  <c r="C12" i="4"/>
  <c r="H12" i="4"/>
  <c r="C13" i="4"/>
  <c r="C14" i="4"/>
  <c r="H14" i="4"/>
  <c r="C15" i="4"/>
  <c r="D18" i="4"/>
  <c r="C16" i="4"/>
  <c r="M18" i="4"/>
  <c r="C17" i="4"/>
  <c r="H17" i="4"/>
  <c r="C18" i="4"/>
  <c r="H18" i="4"/>
  <c r="C19" i="4"/>
  <c r="C20" i="4"/>
  <c r="C5" i="4"/>
  <c r="H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5" i="4"/>
  <c r="M16" i="4"/>
  <c r="M17" i="4"/>
  <c r="C5" i="1"/>
  <c r="C6" i="1"/>
  <c r="N13" i="1" s="1"/>
  <c r="C7" i="1"/>
  <c r="M9" i="1" s="1"/>
  <c r="C8" i="1"/>
  <c r="C9" i="1"/>
  <c r="C10" i="1"/>
  <c r="C11" i="1"/>
  <c r="C12" i="1"/>
  <c r="C13" i="1"/>
  <c r="D5" i="1"/>
  <c r="E5" i="1" s="1"/>
  <c r="G14" i="4"/>
  <c r="G15" i="4"/>
  <c r="G16" i="4"/>
  <c r="G13" i="4"/>
  <c r="G12" i="4"/>
  <c r="G11" i="4"/>
  <c r="G10" i="4"/>
  <c r="G9" i="4"/>
  <c r="G8" i="4"/>
  <c r="G7" i="4"/>
  <c r="G6" i="4"/>
  <c r="G5" i="4"/>
  <c r="G4" i="4"/>
  <c r="G13" i="1"/>
  <c r="H13" i="1" s="1"/>
  <c r="G12" i="1"/>
  <c r="H12" i="1" s="1"/>
  <c r="G11" i="1"/>
  <c r="G10" i="1"/>
  <c r="G5" i="1"/>
  <c r="G4" i="1"/>
  <c r="H5" i="1" s="1"/>
  <c r="I5" i="1" s="1"/>
  <c r="I6" i="1" s="1"/>
  <c r="I7" i="1" s="1"/>
  <c r="I8" i="1" s="1"/>
  <c r="I9" i="1" s="1"/>
  <c r="I10" i="1" s="1"/>
  <c r="I11" i="1" s="1"/>
  <c r="I12" i="1" s="1"/>
  <c r="I13" i="1" s="1"/>
  <c r="G6" i="1"/>
  <c r="G7" i="1"/>
  <c r="G8" i="1"/>
  <c r="G9" i="1"/>
  <c r="H10" i="1" s="1"/>
  <c r="J9" i="1"/>
  <c r="K9" i="1" s="1"/>
  <c r="A4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M20" i="4"/>
  <c r="D20" i="4"/>
  <c r="M19" i="4"/>
  <c r="D19" i="4"/>
  <c r="D15" i="4"/>
  <c r="D17" i="4"/>
  <c r="D16" i="4"/>
  <c r="H13" i="4"/>
  <c r="D6" i="1"/>
  <c r="H6" i="1"/>
  <c r="C16" i="1"/>
  <c r="D16" i="1" s="1"/>
  <c r="H9" i="1"/>
  <c r="H11" i="1"/>
  <c r="N7" i="1"/>
  <c r="H7" i="1"/>
  <c r="D11" i="1"/>
  <c r="H8" i="1"/>
  <c r="O17" i="4"/>
  <c r="O19" i="4"/>
  <c r="O16" i="4"/>
  <c r="O18" i="4"/>
  <c r="E15" i="4"/>
  <c r="I15" i="4"/>
  <c r="E16" i="4"/>
  <c r="E17" i="4"/>
  <c r="I16" i="4"/>
  <c r="E18" i="4"/>
  <c r="I17" i="4"/>
  <c r="E19" i="4"/>
  <c r="I18" i="4"/>
  <c r="I19" i="4"/>
  <c r="E20" i="4"/>
  <c r="I20" i="4"/>
  <c r="C24" i="4"/>
  <c r="D24" i="4"/>
  <c r="C23" i="4"/>
  <c r="D23" i="4"/>
  <c r="D7" i="4"/>
  <c r="M8" i="4"/>
  <c r="D5" i="4"/>
  <c r="M10" i="4"/>
  <c r="D6" i="4"/>
  <c r="M7" i="4"/>
  <c r="D8" i="4"/>
  <c r="M9" i="4"/>
  <c r="M12" i="4"/>
  <c r="D13" i="4"/>
  <c r="H8" i="4"/>
  <c r="D12" i="4"/>
  <c r="M15" i="4"/>
  <c r="M14" i="4"/>
  <c r="D11" i="4"/>
  <c r="D9" i="4"/>
  <c r="H7" i="4"/>
  <c r="D10" i="4"/>
  <c r="M13" i="4"/>
  <c r="D14" i="4"/>
  <c r="M11" i="4"/>
  <c r="E5" i="4"/>
  <c r="L6" i="4"/>
  <c r="O14" i="4"/>
  <c r="O10" i="4"/>
  <c r="O11" i="4"/>
  <c r="O8" i="4"/>
  <c r="O12" i="4"/>
  <c r="O9" i="4"/>
  <c r="O6" i="4"/>
  <c r="O13" i="4"/>
  <c r="O7" i="4"/>
  <c r="M6" i="4"/>
  <c r="O15" i="4"/>
  <c r="E6" i="4"/>
  <c r="N6" i="4"/>
  <c r="I5" i="4"/>
  <c r="I6" i="4"/>
  <c r="E7" i="4"/>
  <c r="N7" i="4"/>
  <c r="N8" i="4"/>
  <c r="I7" i="4"/>
  <c r="E8" i="4"/>
  <c r="N9" i="4"/>
  <c r="E9" i="4"/>
  <c r="I8" i="4"/>
  <c r="E10" i="4"/>
  <c r="I9" i="4"/>
  <c r="N10" i="4"/>
  <c r="E11" i="4"/>
  <c r="I10" i="4"/>
  <c r="N11" i="4"/>
  <c r="N12" i="4"/>
  <c r="I11" i="4"/>
  <c r="E12" i="4"/>
  <c r="N13" i="4"/>
  <c r="E13" i="4"/>
  <c r="I12" i="4"/>
  <c r="E14" i="4"/>
  <c r="N14" i="4"/>
  <c r="I13" i="4"/>
  <c r="I14" i="4"/>
  <c r="N15" i="4"/>
  <c r="N14" i="1" l="1"/>
  <c r="C18" i="1"/>
  <c r="D9" i="1"/>
  <c r="D13" i="1"/>
  <c r="N10" i="1"/>
  <c r="D10" i="1"/>
  <c r="C17" i="1"/>
  <c r="D17" i="1" s="1"/>
  <c r="N11" i="1"/>
  <c r="M10" i="1"/>
  <c r="D8" i="1"/>
  <c r="N9" i="1"/>
  <c r="D12" i="1"/>
  <c r="D7" i="1"/>
  <c r="N8" i="1"/>
  <c r="N12" i="1"/>
  <c r="E6" i="1"/>
  <c r="E7" i="1" s="1"/>
  <c r="E8" i="1" s="1"/>
  <c r="E9" i="1" s="1"/>
  <c r="E10" i="1" s="1"/>
  <c r="E11" i="1" s="1"/>
  <c r="E12" i="1" s="1"/>
  <c r="E13" i="1" s="1"/>
  <c r="D18" i="1" l="1"/>
  <c r="N6" i="1"/>
</calcChain>
</file>

<file path=xl/sharedStrings.xml><?xml version="1.0" encoding="utf-8"?>
<sst xmlns="http://schemas.openxmlformats.org/spreadsheetml/2006/main" count="139" uniqueCount="89">
  <si>
    <t>Date</t>
  </si>
  <si>
    <t>Event</t>
  </si>
  <si>
    <t>Birth</t>
  </si>
  <si>
    <t>Heat 1</t>
  </si>
  <si>
    <t>Days since last heat (X1)</t>
  </si>
  <si>
    <t>Breeding #1 Date</t>
  </si>
  <si>
    <t>Breeding #2 Date</t>
  </si>
  <si>
    <t>Breeding #3 Date</t>
  </si>
  <si>
    <t>Litter Whelped</t>
  </si>
  <si>
    <t>Average Days since last heat</t>
  </si>
  <si>
    <t>Forecast of Next Cycle</t>
  </si>
  <si>
    <t xml:space="preserve"> average days between seasons</t>
  </si>
  <si>
    <t>Max days between seasons</t>
  </si>
  <si>
    <t>Min days between seasons</t>
  </si>
  <si>
    <t>Progesterone</t>
  </si>
  <si>
    <t>Day</t>
  </si>
  <si>
    <t>Physical Signs</t>
  </si>
  <si>
    <t>Cytology</t>
  </si>
  <si>
    <t>bright red bleeding; vulva swelling</t>
  </si>
  <si>
    <t>n/a</t>
  </si>
  <si>
    <t>Vulva slightly swollen; significant bright red bleeding</t>
  </si>
  <si>
    <t>.49 ng/ml (Cornell)</t>
  </si>
  <si>
    <t xml:space="preserve">bright red bleeding; vulva swelling </t>
  </si>
  <si>
    <t>90% (Deb)</t>
  </si>
  <si>
    <t>70-80% (Jim)</t>
  </si>
  <si>
    <t>Drew but held</t>
  </si>
  <si>
    <t>40% (Jim)</t>
  </si>
  <si>
    <t>Clear discharge; softening</t>
  </si>
  <si>
    <t>estrus</t>
  </si>
  <si>
    <t>Proestrus</t>
  </si>
  <si>
    <t>ovulation</t>
  </si>
  <si>
    <t>fertile eggs</t>
  </si>
  <si>
    <t>Diestrus</t>
  </si>
  <si>
    <t>Su</t>
  </si>
  <si>
    <t>M</t>
  </si>
  <si>
    <t>T</t>
  </si>
  <si>
    <t>W</t>
  </si>
  <si>
    <t>F</t>
  </si>
  <si>
    <t>?</t>
  </si>
  <si>
    <t>Cycle Day</t>
  </si>
  <si>
    <t>Stage</t>
  </si>
  <si>
    <t>50% (Deb)</t>
  </si>
  <si>
    <t>Sa</t>
  </si>
  <si>
    <t>Bred</t>
  </si>
  <si>
    <t>Heat 2</t>
  </si>
  <si>
    <t>Heat 3</t>
  </si>
  <si>
    <t>Heat 4</t>
  </si>
  <si>
    <t>Heat 5</t>
  </si>
  <si>
    <t>Heat 6</t>
  </si>
  <si>
    <t>Heat 7</t>
  </si>
  <si>
    <t>Heat 8</t>
  </si>
  <si>
    <t>Heat 9</t>
  </si>
  <si>
    <t>Heat 10</t>
  </si>
  <si>
    <t>Days since whelping</t>
  </si>
  <si>
    <t>came in after Glee</t>
  </si>
  <si>
    <t>came in before Glee</t>
  </si>
  <si>
    <t>came in 7 days after Glee</t>
  </si>
  <si>
    <t>Heat 11</t>
  </si>
  <si>
    <t>Heat 12</t>
  </si>
  <si>
    <t>Heat 13</t>
  </si>
  <si>
    <t>comments</t>
  </si>
  <si>
    <t>Age in months at season</t>
  </si>
  <si>
    <t>Months since last season</t>
  </si>
  <si>
    <t>Running Average since last season</t>
  </si>
  <si>
    <t xml:space="preserve"> Running average months since last season</t>
  </si>
  <si>
    <t>Breeding Info</t>
  </si>
  <si>
    <t>1st day within 3 weeks of predicted date</t>
  </si>
  <si>
    <t>Most probable date for next heat</t>
  </si>
  <si>
    <t>Average Days Between Heats</t>
  </si>
  <si>
    <t>Minimum Days Between Heats</t>
  </si>
  <si>
    <t>Max Days Between Heats</t>
  </si>
  <si>
    <t>Heat 14</t>
  </si>
  <si>
    <t>Heat 15</t>
  </si>
  <si>
    <t>Heat 16</t>
  </si>
  <si>
    <t>Heat 17</t>
  </si>
  <si>
    <t>Average Days Betw Heats</t>
  </si>
  <si>
    <t>Min Days Betw Heats</t>
  </si>
  <si>
    <t>Max Days Betw Heats</t>
  </si>
  <si>
    <t xml:space="preserve">DAYS  </t>
  </si>
  <si>
    <t>MONTHS</t>
  </si>
  <si>
    <t>Comments</t>
  </si>
  <si>
    <t>Months since whelping (Anestrus)</t>
  </si>
  <si>
    <t>Bred.  Came in with Gyro</t>
  </si>
  <si>
    <t>Next season based on min days between seasons</t>
  </si>
  <si>
    <t xml:space="preserve"> Next season based on average days between seasons</t>
  </si>
  <si>
    <t>Next season based on running average between season</t>
  </si>
  <si>
    <t>Next season based on max days between seasons</t>
  </si>
  <si>
    <t>(Last updated 3/8/21)</t>
  </si>
  <si>
    <t>Copyright Avidog International,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</si>
</sst>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0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horizontal="center" wrapText="1"/>
    </xf>
    <xf numFmtId="14" fontId="0" fillId="0" borderId="0" xfId="0" applyNumberFormat="1"/>
    <xf numFmtId="15" fontId="1" fillId="0" borderId="0" xfId="0" applyNumberFormat="1" applyFont="1" applyAlignment="1">
      <alignment horizontal="center" wrapText="1"/>
    </xf>
    <xf numFmtId="15" fontId="0" fillId="0" borderId="0" xfId="0" applyNumberFormat="1"/>
    <xf numFmtId="1" fontId="0" fillId="0" borderId="0" xfId="0" applyNumberFormat="1"/>
    <xf numFmtId="164" fontId="0" fillId="0" borderId="0" xfId="0" applyNumberFormat="1"/>
    <xf numFmtId="15" fontId="2" fillId="0" borderId="0" xfId="0" applyNumberFormat="1" applyFont="1"/>
    <xf numFmtId="0" fontId="1" fillId="0" borderId="0" xfId="0" quotePrefix="1" applyFont="1" applyAlignment="1">
      <alignment horizontal="center" wrapText="1"/>
    </xf>
    <xf numFmtId="0" fontId="3" fillId="0" borderId="0" xfId="0" applyFont="1"/>
    <xf numFmtId="15" fontId="3" fillId="0" borderId="0" xfId="0" applyNumberFormat="1" applyFont="1"/>
    <xf numFmtId="0" fontId="5" fillId="0" borderId="0" xfId="0" applyFont="1"/>
    <xf numFmtId="14" fontId="3" fillId="0" borderId="0" xfId="0" applyNumberFormat="1" applyFont="1"/>
    <xf numFmtId="0" fontId="1" fillId="0" borderId="0" xfId="0" applyFont="1"/>
    <xf numFmtId="1" fontId="1" fillId="0" borderId="0" xfId="0" applyNumberFormat="1" applyFont="1"/>
    <xf numFmtId="14" fontId="1" fillId="0" borderId="0" xfId="0" applyNumberFormat="1" applyFont="1"/>
    <xf numFmtId="1" fontId="3" fillId="0" borderId="0" xfId="0" applyNumberFormat="1" applyFont="1"/>
    <xf numFmtId="0" fontId="0" fillId="2" borderId="0" xfId="0" applyFill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/>
    <xf numFmtId="164" fontId="3" fillId="0" borderId="0" xfId="0" applyNumberFormat="1" applyFont="1"/>
    <xf numFmtId="1" fontId="0" fillId="0" borderId="0" xfId="0" applyNumberFormat="1" applyAlignment="1">
      <alignment wrapText="1"/>
    </xf>
    <xf numFmtId="2" fontId="0" fillId="0" borderId="0" xfId="0" applyNumberFormat="1"/>
    <xf numFmtId="1" fontId="0" fillId="3" borderId="0" xfId="0" applyNumberFormat="1" applyFill="1"/>
    <xf numFmtId="0" fontId="0" fillId="3" borderId="0" xfId="0" applyFill="1"/>
    <xf numFmtId="0" fontId="3" fillId="3" borderId="0" xfId="0" applyFont="1" applyFill="1"/>
    <xf numFmtId="164" fontId="0" fillId="3" borderId="0" xfId="0" applyNumberFormat="1" applyFill="1"/>
    <xf numFmtId="0" fontId="3" fillId="0" borderId="0" xfId="0" applyFont="1" applyAlignment="1"/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Border="1"/>
    <xf numFmtId="15" fontId="3" fillId="0" borderId="2" xfId="0" applyNumberFormat="1" applyFont="1" applyBorder="1"/>
    <xf numFmtId="15" fontId="3" fillId="0" borderId="0" xfId="0" applyNumberFormat="1" applyFont="1" applyBorder="1"/>
    <xf numFmtId="15" fontId="3" fillId="0" borderId="3" xfId="0" applyNumberFormat="1" applyFont="1" applyBorder="1"/>
    <xf numFmtId="15" fontId="5" fillId="0" borderId="0" xfId="0" applyNumberFormat="1" applyFont="1" applyBorder="1"/>
    <xf numFmtId="15" fontId="3" fillId="0" borderId="4" xfId="0" applyNumberFormat="1" applyFont="1" applyBorder="1"/>
    <xf numFmtId="0" fontId="3" fillId="3" borderId="2" xfId="0" applyFont="1" applyFill="1" applyBorder="1"/>
    <xf numFmtId="0" fontId="3" fillId="3" borderId="0" xfId="0" applyFont="1" applyFill="1" applyBorder="1"/>
    <xf numFmtId="0" fontId="3" fillId="3" borderId="3" xfId="0" applyFont="1" applyFill="1" applyBorder="1"/>
    <xf numFmtId="15" fontId="3" fillId="3" borderId="0" xfId="0" applyNumberFormat="1" applyFont="1" applyFill="1" applyBorder="1"/>
    <xf numFmtId="15" fontId="3" fillId="3" borderId="3" xfId="0" applyNumberFormat="1" applyFont="1" applyFill="1" applyBorder="1"/>
    <xf numFmtId="15" fontId="3" fillId="0" borderId="5" xfId="0" applyNumberFormat="1" applyFont="1" applyBorder="1"/>
    <xf numFmtId="15" fontId="9" fillId="0" borderId="0" xfId="0" applyNumberFormat="1" applyFont="1" applyBorder="1"/>
    <xf numFmtId="15" fontId="9" fillId="0" borderId="2" xfId="0" applyNumberFormat="1" applyFont="1" applyBorder="1"/>
    <xf numFmtId="15" fontId="3" fillId="4" borderId="2" xfId="0" applyNumberFormat="1" applyFont="1" applyFill="1" applyBorder="1"/>
    <xf numFmtId="15" fontId="9" fillId="0" borderId="3" xfId="0" applyNumberFormat="1" applyFont="1" applyBorder="1"/>
    <xf numFmtId="0" fontId="0" fillId="0" borderId="0" xfId="0" applyAlignment="1">
      <alignment wrapText="1"/>
    </xf>
    <xf numFmtId="1" fontId="1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2" fontId="0" fillId="0" borderId="0" xfId="0" applyNumberFormat="1" applyAlignment="1">
      <alignment wrapText="1"/>
    </xf>
    <xf numFmtId="0" fontId="3" fillId="5" borderId="0" xfId="0" applyFont="1" applyFill="1"/>
    <xf numFmtId="15" fontId="0" fillId="5" borderId="0" xfId="0" applyNumberFormat="1" applyFill="1"/>
    <xf numFmtId="1" fontId="0" fillId="5" borderId="0" xfId="0" applyNumberFormat="1" applyFill="1"/>
    <xf numFmtId="164" fontId="0" fillId="5" borderId="0" xfId="0" applyNumberFormat="1" applyFill="1"/>
    <xf numFmtId="2" fontId="3" fillId="5" borderId="0" xfId="0" applyNumberFormat="1" applyFont="1" applyFill="1"/>
    <xf numFmtId="1" fontId="3" fillId="5" borderId="0" xfId="0" applyNumberFormat="1" applyFont="1" applyFill="1"/>
    <xf numFmtId="15" fontId="9" fillId="5" borderId="2" xfId="0" applyNumberFormat="1" applyFont="1" applyFill="1" applyBorder="1"/>
    <xf numFmtId="15" fontId="3" fillId="5" borderId="0" xfId="0" applyNumberFormat="1" applyFont="1" applyFill="1" applyBorder="1"/>
    <xf numFmtId="15" fontId="3" fillId="5" borderId="3" xfId="0" applyNumberFormat="1" applyFont="1" applyFill="1" applyBorder="1"/>
    <xf numFmtId="0" fontId="0" fillId="5" borderId="0" xfId="0" applyFill="1"/>
    <xf numFmtId="0" fontId="0" fillId="0" borderId="2" xfId="0" applyBorder="1"/>
    <xf numFmtId="0" fontId="0" fillId="0" borderId="0" xfId="0" applyBorder="1"/>
    <xf numFmtId="0" fontId="0" fillId="0" borderId="3" xfId="0" applyBorder="1"/>
    <xf numFmtId="14" fontId="0" fillId="0" borderId="2" xfId="0" applyNumberFormat="1" applyBorder="1"/>
    <xf numFmtId="14" fontId="0" fillId="0" borderId="0" xfId="0" applyNumberFormat="1" applyBorder="1"/>
    <xf numFmtId="14" fontId="0" fillId="0" borderId="3" xfId="0" applyNumberFormat="1" applyBorder="1"/>
    <xf numFmtId="14" fontId="0" fillId="5" borderId="2" xfId="0" applyNumberFormat="1" applyFill="1" applyBorder="1"/>
    <xf numFmtId="14" fontId="0" fillId="5" borderId="0" xfId="0" applyNumberFormat="1" applyFill="1" applyBorder="1"/>
    <xf numFmtId="0" fontId="0" fillId="5" borderId="0" xfId="0" applyFill="1" applyBorder="1"/>
    <xf numFmtId="14" fontId="0" fillId="5" borderId="3" xfId="0" applyNumberFormat="1" applyFill="1" applyBorder="1"/>
    <xf numFmtId="14" fontId="1" fillId="0" borderId="2" xfId="0" applyNumberFormat="1" applyFont="1" applyBorder="1"/>
    <xf numFmtId="0" fontId="1" fillId="0" borderId="0" xfId="0" applyFont="1" applyBorder="1"/>
    <xf numFmtId="14" fontId="1" fillId="0" borderId="3" xfId="0" applyNumberFormat="1" applyFont="1" applyBorder="1"/>
    <xf numFmtId="14" fontId="3" fillId="0" borderId="2" xfId="0" applyNumberFormat="1" applyFont="1" applyBorder="1"/>
    <xf numFmtId="14" fontId="3" fillId="0" borderId="0" xfId="0" applyNumberFormat="1" applyFont="1" applyBorder="1"/>
    <xf numFmtId="14" fontId="3" fillId="0" borderId="3" xfId="0" applyNumberFormat="1" applyFont="1" applyBorder="1"/>
    <xf numFmtId="15" fontId="2" fillId="0" borderId="2" xfId="0" applyNumberFormat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1" fontId="9" fillId="0" borderId="0" xfId="0" applyNumberFormat="1" applyFont="1" applyAlignment="1">
      <alignment horizontal="left"/>
    </xf>
    <xf numFmtId="0" fontId="5" fillId="6" borderId="0" xfId="0" applyFont="1" applyFill="1"/>
    <xf numFmtId="0" fontId="1" fillId="6" borderId="0" xfId="0" applyFont="1" applyFill="1"/>
    <xf numFmtId="1" fontId="0" fillId="0" borderId="7" xfId="0" applyNumberFormat="1" applyBorder="1"/>
    <xf numFmtId="164" fontId="0" fillId="0" borderId="8" xfId="0" applyNumberFormat="1" applyBorder="1"/>
    <xf numFmtId="1" fontId="0" fillId="0" borderId="0" xfId="0" applyNumberFormat="1" applyBorder="1"/>
    <xf numFmtId="164" fontId="0" fillId="0" borderId="3" xfId="0" applyNumberFormat="1" applyBorder="1"/>
    <xf numFmtId="1" fontId="0" fillId="0" borderId="4" xfId="0" applyNumberFormat="1" applyBorder="1"/>
    <xf numFmtId="164" fontId="0" fillId="0" borderId="6" xfId="0" applyNumberFormat="1" applyBorder="1"/>
    <xf numFmtId="15" fontId="3" fillId="4" borderId="4" xfId="0" applyNumberFormat="1" applyFont="1" applyFill="1" applyBorder="1"/>
    <xf numFmtId="15" fontId="1" fillId="6" borderId="6" xfId="0" applyNumberFormat="1" applyFont="1" applyFill="1" applyBorder="1"/>
    <xf numFmtId="1" fontId="3" fillId="5" borderId="0" xfId="0" applyNumberFormat="1" applyFont="1" applyFill="1" applyAlignment="1">
      <alignment wrapText="1"/>
    </xf>
    <xf numFmtId="0" fontId="3" fillId="0" borderId="0" xfId="0" applyFont="1" applyProtection="1">
      <protection locked="0"/>
    </xf>
    <xf numFmtId="1" fontId="3" fillId="0" borderId="0" xfId="0" applyNumberFormat="1" applyFont="1" applyProtection="1">
      <protection locked="0"/>
    </xf>
    <xf numFmtId="15" fontId="3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1" fillId="0" borderId="9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15" fontId="5" fillId="0" borderId="4" xfId="0" applyNumberFormat="1" applyFont="1" applyBorder="1"/>
    <xf numFmtId="15" fontId="3" fillId="0" borderId="6" xfId="0" applyNumberFormat="1" applyFont="1" applyBorder="1"/>
    <xf numFmtId="15" fontId="5" fillId="0" borderId="7" xfId="0" applyNumberFormat="1" applyFont="1" applyBorder="1"/>
    <xf numFmtId="0" fontId="3" fillId="7" borderId="2" xfId="0" applyFont="1" applyFill="1" applyBorder="1"/>
    <xf numFmtId="0" fontId="3" fillId="7" borderId="0" xfId="0" applyFont="1" applyFill="1" applyBorder="1"/>
    <xf numFmtId="0" fontId="3" fillId="7" borderId="3" xfId="0" applyFont="1" applyFill="1" applyBorder="1"/>
    <xf numFmtId="15" fontId="3" fillId="7" borderId="0" xfId="0" applyNumberFormat="1" applyFont="1" applyFill="1" applyBorder="1"/>
    <xf numFmtId="1" fontId="0" fillId="7" borderId="0" xfId="0" applyNumberFormat="1" applyFill="1"/>
    <xf numFmtId="0" fontId="0" fillId="7" borderId="0" xfId="0" applyFill="1"/>
    <xf numFmtId="15" fontId="0" fillId="0" borderId="0" xfId="0" applyNumberFormat="1" applyProtection="1">
      <protection locked="0"/>
    </xf>
    <xf numFmtId="0" fontId="0" fillId="7" borderId="3" xfId="0" applyFill="1" applyBorder="1"/>
    <xf numFmtId="0" fontId="0" fillId="0" borderId="3" xfId="0" applyBorder="1" applyProtection="1">
      <protection locked="0"/>
    </xf>
    <xf numFmtId="0" fontId="1" fillId="0" borderId="3" xfId="0" applyFont="1" applyBorder="1" applyProtection="1">
      <protection locked="0"/>
    </xf>
    <xf numFmtId="0" fontId="3" fillId="0" borderId="3" xfId="0" applyFont="1" applyBorder="1" applyProtection="1">
      <protection locked="0"/>
    </xf>
    <xf numFmtId="1" fontId="3" fillId="0" borderId="3" xfId="0" applyNumberFormat="1" applyFont="1" applyBorder="1" applyProtection="1">
      <protection locked="0"/>
    </xf>
    <xf numFmtId="1" fontId="3" fillId="0" borderId="6" xfId="0" applyNumberFormat="1" applyFont="1" applyBorder="1" applyProtection="1">
      <protection locked="0"/>
    </xf>
    <xf numFmtId="1" fontId="1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64" fontId="0" fillId="0" borderId="1" xfId="0" applyNumberFormat="1" applyBorder="1"/>
    <xf numFmtId="1" fontId="0" fillId="0" borderId="1" xfId="0" applyNumberFormat="1" applyBorder="1" applyAlignment="1">
      <alignment wrapText="1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9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4" fontId="3" fillId="0" borderId="2" xfId="0" applyNumberFormat="1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14" fontId="3" fillId="0" borderId="5" xfId="0" applyNumberFormat="1" applyFont="1" applyBorder="1" applyProtection="1">
      <protection locked="0"/>
    </xf>
    <xf numFmtId="14" fontId="3" fillId="0" borderId="0" xfId="0" applyNumberFormat="1" applyFont="1" applyBorder="1" applyProtection="1">
      <protection locked="0"/>
    </xf>
    <xf numFmtId="14" fontId="5" fillId="0" borderId="0" xfId="0" applyNumberFormat="1" applyFont="1" applyBorder="1" applyProtection="1">
      <protection locked="0"/>
    </xf>
    <xf numFmtId="14" fontId="3" fillId="0" borderId="4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Days between heats</a:t>
            </a:r>
          </a:p>
        </c:rich>
      </c:tx>
      <c:layout>
        <c:manualLayout>
          <c:xMode val="edge"/>
          <c:yMode val="edge"/>
          <c:x val="0.27900535302110102"/>
          <c:y val="4.41178517458045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59668508287306"/>
          <c:y val="0.30882500777902827"/>
          <c:w val="0.58563535911602149"/>
          <c:h val="0.3774527872854791"/>
        </c:manualLayout>
      </c:layout>
      <c:lineChart>
        <c:grouping val="standard"/>
        <c:varyColors val="0"/>
        <c:ser>
          <c:idx val="0"/>
          <c:order val="0"/>
          <c:tx>
            <c:v>Days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'Heat Cycles'!$A$5:$A$20</c:f>
              <c:strCache>
                <c:ptCount val="16"/>
                <c:pt idx="0">
                  <c:v>Heat 2</c:v>
                </c:pt>
                <c:pt idx="1">
                  <c:v>Heat 3</c:v>
                </c:pt>
                <c:pt idx="2">
                  <c:v>Heat 4</c:v>
                </c:pt>
                <c:pt idx="3">
                  <c:v>Heat 5</c:v>
                </c:pt>
                <c:pt idx="4">
                  <c:v>Heat 6</c:v>
                </c:pt>
                <c:pt idx="5">
                  <c:v>Heat 7</c:v>
                </c:pt>
                <c:pt idx="6">
                  <c:v>Heat 8</c:v>
                </c:pt>
                <c:pt idx="7">
                  <c:v>Heat 9</c:v>
                </c:pt>
                <c:pt idx="8">
                  <c:v>Heat 10</c:v>
                </c:pt>
                <c:pt idx="9">
                  <c:v>Heat 11</c:v>
                </c:pt>
                <c:pt idx="10">
                  <c:v>Heat 12</c:v>
                </c:pt>
                <c:pt idx="11">
                  <c:v>Heat 13</c:v>
                </c:pt>
                <c:pt idx="12">
                  <c:v>Heat 14</c:v>
                </c:pt>
                <c:pt idx="13">
                  <c:v>Heat 15</c:v>
                </c:pt>
                <c:pt idx="14">
                  <c:v>Heat 16</c:v>
                </c:pt>
                <c:pt idx="15">
                  <c:v>Heat 17</c:v>
                </c:pt>
              </c:strCache>
            </c:strRef>
          </c:cat>
          <c:val>
            <c:numRef>
              <c:f>'Heat Cycles'!$C$5:$C$20</c:f>
              <c:numCache>
                <c:formatCode>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D-0548-9907-2B230587E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6908992"/>
        <c:axId val="1"/>
      </c:lineChart>
      <c:catAx>
        <c:axId val="186690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6908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26345859649225"/>
          <c:y val="0.41668154288689574"/>
          <c:w val="0.19938310755173674"/>
          <c:h val="0.10897824967811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Days between heats</a:t>
            </a:r>
          </a:p>
        </c:rich>
      </c:tx>
      <c:layout>
        <c:manualLayout>
          <c:xMode val="edge"/>
          <c:yMode val="edge"/>
          <c:x val="0.27900557675689314"/>
          <c:y val="4.41178517458045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59668508287306"/>
          <c:y val="0.30882500777902827"/>
          <c:w val="0.58563535911602149"/>
          <c:h val="0.377452787285479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Example!$A$5:$A$13</c:f>
              <c:strCache>
                <c:ptCount val="9"/>
                <c:pt idx="0">
                  <c:v>Heat 2</c:v>
                </c:pt>
                <c:pt idx="1">
                  <c:v>Heat 3</c:v>
                </c:pt>
                <c:pt idx="2">
                  <c:v>Heat 4</c:v>
                </c:pt>
                <c:pt idx="3">
                  <c:v>Heat 5</c:v>
                </c:pt>
                <c:pt idx="4">
                  <c:v>Heat 6</c:v>
                </c:pt>
                <c:pt idx="5">
                  <c:v>Heat 7</c:v>
                </c:pt>
                <c:pt idx="6">
                  <c:v>Heat 8</c:v>
                </c:pt>
                <c:pt idx="7">
                  <c:v>Heat 9</c:v>
                </c:pt>
                <c:pt idx="8">
                  <c:v>Heat 10</c:v>
                </c:pt>
              </c:strCache>
            </c:strRef>
          </c:cat>
          <c:val>
            <c:numRef>
              <c:f>Example!$C$5:$C$13</c:f>
              <c:numCache>
                <c:formatCode>0</c:formatCode>
                <c:ptCount val="9"/>
                <c:pt idx="0">
                  <c:v>282</c:v>
                </c:pt>
                <c:pt idx="1">
                  <c:v>243</c:v>
                </c:pt>
                <c:pt idx="2">
                  <c:v>202</c:v>
                </c:pt>
                <c:pt idx="3">
                  <c:v>219</c:v>
                </c:pt>
                <c:pt idx="4">
                  <c:v>268</c:v>
                </c:pt>
                <c:pt idx="5">
                  <c:v>220</c:v>
                </c:pt>
                <c:pt idx="6">
                  <c:v>197</c:v>
                </c:pt>
                <c:pt idx="7">
                  <c:v>205</c:v>
                </c:pt>
                <c:pt idx="8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3-1041-A855-9228A21E7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5926480"/>
        <c:axId val="1"/>
      </c:lineChart>
      <c:catAx>
        <c:axId val="176592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5926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2738441307518"/>
          <c:y val="0.41668154288689574"/>
          <c:w val="0.19939269071024052"/>
          <c:h val="0.10897824967811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292100</xdr:colOff>
      <xdr:row>21</xdr:row>
      <xdr:rowOff>12700</xdr:rowOff>
    </xdr:from>
    <xdr:to>
      <xdr:col>15</xdr:col>
      <xdr:colOff>482600</xdr:colOff>
      <xdr:row>30</xdr:row>
      <xdr:rowOff>114300</xdr:rowOff>
    </xdr:to>
    <xdr:graphicFrame macro="">
      <xdr:nvGraphicFramePr>
        <xdr:cNvPr id="88096" name="Chart 12">
          <a:extLst>
            <a:ext uri="{FF2B5EF4-FFF2-40B4-BE49-F238E27FC236}">
              <a16:creationId xmlns:a16="http://schemas.microsoft.com/office/drawing/2014/main" id="{ACCB3BE7-6301-C541-B296-3ED13E985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19</xdr:row>
      <xdr:rowOff>101600</xdr:rowOff>
    </xdr:from>
    <xdr:to>
      <xdr:col>4</xdr:col>
      <xdr:colOff>774700</xdr:colOff>
      <xdr:row>31</xdr:row>
      <xdr:rowOff>101600</xdr:rowOff>
    </xdr:to>
    <xdr:graphicFrame macro="">
      <xdr:nvGraphicFramePr>
        <xdr:cNvPr id="1126" name="Chart 12">
          <a:extLst>
            <a:ext uri="{FF2B5EF4-FFF2-40B4-BE49-F238E27FC236}">
              <a16:creationId xmlns:a16="http://schemas.microsoft.com/office/drawing/2014/main" id="{D4782F8F-AEA3-BE4E-B335-471713B7F4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35" sqref="D35"/>
    </sheetView>
  </sheetViews>
  <sheetFormatPr baseColWidth="10" defaultRowHeight="13" x14ac:dyDescent="0.15"/>
  <cols>
    <col min="1" max="1" width="8.83203125" customWidth="1"/>
    <col min="2" max="2" width="11.6640625" style="4" customWidth="1"/>
    <col min="3" max="3" width="12" style="5" customWidth="1"/>
    <col min="4" max="5" width="13.6640625" customWidth="1"/>
    <col min="6" max="6" width="32.5" hidden="1" customWidth="1"/>
    <col min="7" max="7" width="17.5" hidden="1" customWidth="1"/>
    <col min="8" max="9" width="0" hidden="1" customWidth="1"/>
    <col min="10" max="10" width="11" style="9" hidden="1" customWidth="1"/>
    <col min="11" max="11" width="10.1640625" style="9" hidden="1" customWidth="1"/>
    <col min="12" max="12" width="14.6640625" style="9" customWidth="1"/>
    <col min="13" max="14" width="12.33203125" style="9" customWidth="1"/>
    <col min="15" max="15" width="11.6640625" style="9" customWidth="1"/>
    <col min="16" max="16" width="13.83203125" style="9" customWidth="1"/>
    <col min="17" max="17" width="12.33203125" style="9" customWidth="1"/>
    <col min="18" max="18" width="13.5" style="9" customWidth="1"/>
    <col min="19" max="19" width="13" style="9" customWidth="1"/>
    <col min="20" max="22" width="11" customWidth="1"/>
    <col min="23" max="23" width="10.1640625" bestFit="1" customWidth="1"/>
    <col min="24" max="24" width="11.33203125" bestFit="1" customWidth="1"/>
    <col min="25" max="25" width="10.1640625" bestFit="1" customWidth="1"/>
    <col min="26" max="28" width="8.83203125" customWidth="1"/>
    <col min="29" max="29" width="9.83203125" customWidth="1"/>
    <col min="30" max="30" width="10.33203125" customWidth="1"/>
    <col min="31" max="32" width="10.1640625" bestFit="1" customWidth="1"/>
    <col min="33" max="256" width="8.83203125" customWidth="1"/>
  </cols>
  <sheetData>
    <row r="1" spans="1:31" x14ac:dyDescent="0.15">
      <c r="C1"/>
      <c r="F1" s="59"/>
      <c r="J1" s="39"/>
      <c r="K1" s="39"/>
      <c r="L1" s="110"/>
      <c r="M1" s="111" t="s">
        <v>10</v>
      </c>
      <c r="N1" s="111"/>
      <c r="O1" s="112"/>
      <c r="P1" s="133" t="s">
        <v>65</v>
      </c>
      <c r="Q1" s="134"/>
      <c r="R1" s="134"/>
      <c r="S1" s="135"/>
    </row>
    <row r="2" spans="1:31" s="1" customFormat="1" ht="51" customHeight="1" x14ac:dyDescent="0.15">
      <c r="A2" s="1" t="s">
        <v>1</v>
      </c>
      <c r="B2" s="3" t="s">
        <v>0</v>
      </c>
      <c r="C2" s="1" t="s">
        <v>4</v>
      </c>
      <c r="D2" s="1" t="s">
        <v>9</v>
      </c>
      <c r="E2" s="1" t="s">
        <v>63</v>
      </c>
      <c r="F2" s="8" t="s">
        <v>80</v>
      </c>
      <c r="G2" s="1" t="s">
        <v>61</v>
      </c>
      <c r="H2" s="1" t="s">
        <v>62</v>
      </c>
      <c r="I2" s="1" t="s">
        <v>64</v>
      </c>
      <c r="J2" s="1" t="s">
        <v>53</v>
      </c>
      <c r="K2" s="1" t="s">
        <v>81</v>
      </c>
      <c r="L2" s="40" t="s">
        <v>83</v>
      </c>
      <c r="M2" s="41" t="s">
        <v>84</v>
      </c>
      <c r="N2" s="41" t="s">
        <v>85</v>
      </c>
      <c r="O2" s="42" t="s">
        <v>86</v>
      </c>
      <c r="P2" s="40" t="s">
        <v>5</v>
      </c>
      <c r="Q2" s="41" t="s">
        <v>6</v>
      </c>
      <c r="R2" s="41" t="s">
        <v>7</v>
      </c>
      <c r="S2" s="42" t="s">
        <v>8</v>
      </c>
    </row>
    <row r="3" spans="1:31" x14ac:dyDescent="0.15">
      <c r="A3" t="s">
        <v>2</v>
      </c>
      <c r="C3" s="120"/>
      <c r="D3" s="120"/>
      <c r="E3" s="121"/>
      <c r="I3" s="9"/>
      <c r="J3" s="106"/>
      <c r="L3" s="116"/>
      <c r="M3" s="117"/>
      <c r="N3" s="117"/>
      <c r="O3" s="118"/>
      <c r="P3" s="116"/>
      <c r="Q3" s="117"/>
      <c r="R3" s="117"/>
      <c r="S3" s="123"/>
    </row>
    <row r="4" spans="1:31" x14ac:dyDescent="0.15">
      <c r="A4" t="s">
        <v>3</v>
      </c>
      <c r="C4" s="120"/>
      <c r="D4" s="120"/>
      <c r="E4" s="120"/>
      <c r="F4" s="5"/>
      <c r="G4" s="6">
        <f t="shared" ref="G4:G16" si="0">(B4-B$3)/30</f>
        <v>0</v>
      </c>
      <c r="H4" s="6"/>
      <c r="I4" s="9"/>
      <c r="J4" s="106"/>
      <c r="L4" s="116"/>
      <c r="M4" s="119"/>
      <c r="N4" s="119"/>
      <c r="O4" s="118"/>
      <c r="P4" s="146"/>
      <c r="Q4" s="149"/>
      <c r="R4" s="149"/>
      <c r="S4" s="124"/>
    </row>
    <row r="5" spans="1:31" x14ac:dyDescent="0.15">
      <c r="A5" t="s">
        <v>44</v>
      </c>
      <c r="C5" s="5" t="str">
        <f>IF(B5=0," ",B5-B4)</f>
        <v xml:space="preserve"> </v>
      </c>
      <c r="D5" s="5" t="str">
        <f>IF(B5=0," ",C5-C4)</f>
        <v xml:space="preserve"> </v>
      </c>
      <c r="E5" s="5" t="str">
        <f>IF(B5=0," ",D5-D4)</f>
        <v xml:space="preserve"> </v>
      </c>
      <c r="F5" s="5"/>
      <c r="G5" s="6">
        <f t="shared" si="0"/>
        <v>0</v>
      </c>
      <c r="H5" s="6" t="str">
        <f>IF(B5=0," ",C5/30)</f>
        <v xml:space="preserve"> </v>
      </c>
      <c r="I5" s="6" t="str">
        <f>IF(B5=0," ",E5/30)</f>
        <v xml:space="preserve"> </v>
      </c>
      <c r="J5" s="107"/>
      <c r="K5" s="16" t="str">
        <f>IF(J5=0," ",J5/30)</f>
        <v xml:space="preserve"> </v>
      </c>
      <c r="L5" s="44" t="str">
        <f>IF(B$4=0," ",B4+180)</f>
        <v xml:space="preserve"> </v>
      </c>
      <c r="M5" s="45" t="str">
        <f>IF(B$4=0," ",B4+180)</f>
        <v xml:space="preserve"> </v>
      </c>
      <c r="N5" s="45" t="str">
        <f>IF(B$4=0," ",B4+180)</f>
        <v xml:space="preserve"> </v>
      </c>
      <c r="O5" s="46" t="str">
        <f>IF(B$4=0," ",B4+180)</f>
        <v xml:space="preserve"> </v>
      </c>
      <c r="P5" s="146"/>
      <c r="Q5" s="149"/>
      <c r="R5" s="149"/>
      <c r="S5" s="124"/>
      <c r="V5" s="2"/>
      <c r="W5" s="5"/>
      <c r="X5" s="2"/>
      <c r="Y5" s="5"/>
      <c r="Z5" s="2"/>
      <c r="AA5" s="5"/>
    </row>
    <row r="6" spans="1:31" x14ac:dyDescent="0.15">
      <c r="A6" s="9" t="s">
        <v>45</v>
      </c>
      <c r="B6" s="10"/>
      <c r="C6" s="5" t="str">
        <f t="shared" ref="C6:C20" si="1">IF(B6=0," ",B6-B5)</f>
        <v xml:space="preserve"> </v>
      </c>
      <c r="D6" s="5" t="str">
        <f>IF(B6=0," ",AVERAGE($C$5:C6))</f>
        <v xml:space="preserve"> </v>
      </c>
      <c r="E6" s="5" t="str">
        <f>IF(B6=0," ",AVERAGE(E5,D6))</f>
        <v xml:space="preserve"> </v>
      </c>
      <c r="F6" s="5"/>
      <c r="G6" s="6">
        <f t="shared" si="0"/>
        <v>0</v>
      </c>
      <c r="H6" s="6" t="str">
        <f t="shared" ref="H6:H20" si="2">IF(B6=0," ",C6/30)</f>
        <v xml:space="preserve"> </v>
      </c>
      <c r="I6" s="6" t="str">
        <f>IF(B6=0," ",E6/30)</f>
        <v xml:space="preserve"> </v>
      </c>
      <c r="J6" s="107"/>
      <c r="K6" s="16" t="str">
        <f t="shared" ref="K6:K20" si="3">IF(J6=0," ",J6/30)</f>
        <v xml:space="preserve"> </v>
      </c>
      <c r="L6" s="44" t="str">
        <f>IF(B5=0," ",B5+D5)</f>
        <v xml:space="preserve"> </v>
      </c>
      <c r="M6" s="45" t="str">
        <f>IF(B5=0," ",B5+D5)</f>
        <v xml:space="preserve"> </v>
      </c>
      <c r="N6" s="45" t="str">
        <f t="shared" ref="N6:N14" si="4">IF(B5=0," ",B5+E5)</f>
        <v xml:space="preserve"> </v>
      </c>
      <c r="O6" s="46" t="str">
        <f>IF(B5=0," ",B5+D5)</f>
        <v xml:space="preserve"> </v>
      </c>
      <c r="P6" s="146"/>
      <c r="Q6" s="149"/>
      <c r="R6" s="149"/>
      <c r="S6" s="124"/>
      <c r="V6" s="2"/>
      <c r="W6" s="5"/>
      <c r="X6" s="2"/>
      <c r="Y6" s="5"/>
      <c r="Z6" s="2"/>
      <c r="AA6" s="5"/>
      <c r="AB6" s="2"/>
      <c r="AC6" s="5"/>
    </row>
    <row r="7" spans="1:31" x14ac:dyDescent="0.15">
      <c r="A7" s="9" t="s">
        <v>46</v>
      </c>
      <c r="B7" s="10"/>
      <c r="C7" s="5" t="str">
        <f t="shared" si="1"/>
        <v xml:space="preserve"> </v>
      </c>
      <c r="D7" s="5" t="str">
        <f>IF(B7=0," ",AVERAGE($C$5:C7))</f>
        <v xml:space="preserve"> </v>
      </c>
      <c r="E7" s="5" t="str">
        <f t="shared" ref="E7:E20" si="5">IF(B7=0," ",AVERAGE(E6,D7))</f>
        <v xml:space="preserve"> </v>
      </c>
      <c r="F7" s="5"/>
      <c r="G7" s="6">
        <f t="shared" si="0"/>
        <v>0</v>
      </c>
      <c r="H7" s="6" t="str">
        <f t="shared" si="2"/>
        <v xml:space="preserve"> </v>
      </c>
      <c r="I7" s="6" t="str">
        <f>IF(B7=0," ",E7/30)</f>
        <v xml:space="preserve"> </v>
      </c>
      <c r="J7" s="107"/>
      <c r="K7" s="16" t="str">
        <f t="shared" si="3"/>
        <v xml:space="preserve"> </v>
      </c>
      <c r="L7" s="44" t="str">
        <f>IF(B6=0," ",B6+(MIN($C$5:C6)))</f>
        <v xml:space="preserve"> </v>
      </c>
      <c r="M7" s="45" t="str">
        <f>IF(B6=0," ",B6+D6)</f>
        <v xml:space="preserve"> </v>
      </c>
      <c r="N7" s="45" t="str">
        <f t="shared" si="4"/>
        <v xml:space="preserve"> </v>
      </c>
      <c r="O7" s="46" t="str">
        <f>IF(B6=0," ",B6+(MAX($D$5:D6)))</f>
        <v xml:space="preserve"> </v>
      </c>
      <c r="P7" s="146"/>
      <c r="Q7" s="149"/>
      <c r="R7" s="149"/>
      <c r="S7" s="124"/>
      <c r="W7" s="5"/>
      <c r="X7" s="2"/>
      <c r="Y7" s="5"/>
      <c r="Z7" s="2"/>
      <c r="AA7" s="5"/>
    </row>
    <row r="8" spans="1:31" x14ac:dyDescent="0.15">
      <c r="A8" s="9" t="s">
        <v>47</v>
      </c>
      <c r="B8" s="65"/>
      <c r="C8" s="5" t="str">
        <f t="shared" si="1"/>
        <v xml:space="preserve"> </v>
      </c>
      <c r="D8" s="5" t="str">
        <f>IF(B8=0," ",AVERAGE($C$5:C8))</f>
        <v xml:space="preserve"> </v>
      </c>
      <c r="E8" s="5" t="str">
        <f t="shared" si="5"/>
        <v xml:space="preserve"> </v>
      </c>
      <c r="F8" s="33"/>
      <c r="G8" s="6">
        <f t="shared" si="0"/>
        <v>0</v>
      </c>
      <c r="H8" s="6" t="str">
        <f t="shared" si="2"/>
        <v xml:space="preserve"> </v>
      </c>
      <c r="I8" s="6" t="str">
        <f>IF(B8=0," ",E8/30)</f>
        <v xml:space="preserve"> </v>
      </c>
      <c r="J8" s="107"/>
      <c r="K8" s="16" t="str">
        <f t="shared" si="3"/>
        <v xml:space="preserve"> </v>
      </c>
      <c r="L8" s="44" t="str">
        <f>IF(B7=0," ",B7+(MIN($C$5:C7)))</f>
        <v xml:space="preserve"> </v>
      </c>
      <c r="M8" s="45" t="str">
        <f>IF(B7=0," ",B7+D7)</f>
        <v xml:space="preserve"> </v>
      </c>
      <c r="N8" s="45" t="str">
        <f t="shared" si="4"/>
        <v xml:space="preserve"> </v>
      </c>
      <c r="O8" s="46" t="str">
        <f>IF(B7=0," ",B7+(MAX($D$5:D7)))</f>
        <v xml:space="preserve"> </v>
      </c>
      <c r="P8" s="146"/>
      <c r="Q8" s="149"/>
      <c r="R8" s="149"/>
      <c r="S8" s="124"/>
      <c r="V8" s="2"/>
      <c r="W8" s="5"/>
      <c r="X8" s="2"/>
      <c r="Y8" s="5"/>
      <c r="AB8" s="2"/>
      <c r="AD8" s="2"/>
      <c r="AE8" s="2"/>
    </row>
    <row r="9" spans="1:31" s="13" customFormat="1" x14ac:dyDescent="0.15">
      <c r="A9" s="9" t="s">
        <v>48</v>
      </c>
      <c r="B9" s="10"/>
      <c r="C9" s="5" t="str">
        <f t="shared" si="1"/>
        <v xml:space="preserve"> </v>
      </c>
      <c r="D9" s="5" t="str">
        <f>IF(B9=0," ",AVERAGE($C$5:C9))</f>
        <v xml:space="preserve"> </v>
      </c>
      <c r="E9" s="5" t="str">
        <f t="shared" si="5"/>
        <v xml:space="preserve"> </v>
      </c>
      <c r="F9" s="14"/>
      <c r="G9" s="6">
        <f t="shared" si="0"/>
        <v>0</v>
      </c>
      <c r="H9" s="6" t="str">
        <f t="shared" si="2"/>
        <v xml:space="preserve"> </v>
      </c>
      <c r="I9" s="6" t="str">
        <f t="shared" ref="I9:I20" si="6">IF(B9=0," ",E9/30)</f>
        <v xml:space="preserve"> </v>
      </c>
      <c r="J9" s="107"/>
      <c r="K9" s="16" t="str">
        <f t="shared" si="3"/>
        <v xml:space="preserve"> </v>
      </c>
      <c r="L9" s="44" t="str">
        <f>IF(B8=0," ",B8+(MIN($C$5:C8)))</f>
        <v xml:space="preserve"> </v>
      </c>
      <c r="M9" s="45" t="str">
        <f>IF(B8=0," ",B8+D8)</f>
        <v xml:space="preserve"> </v>
      </c>
      <c r="N9" s="45" t="str">
        <f t="shared" si="4"/>
        <v xml:space="preserve"> </v>
      </c>
      <c r="O9" s="46" t="str">
        <f>IF(B8=0," ",B8+(MAX($D$5:D8)))</f>
        <v xml:space="preserve"> </v>
      </c>
      <c r="P9" s="146"/>
      <c r="Q9" s="149"/>
      <c r="R9" s="149"/>
      <c r="S9" s="125"/>
      <c r="T9" s="15"/>
      <c r="U9" s="14"/>
      <c r="V9" s="15"/>
      <c r="W9" s="14"/>
      <c r="Y9" s="14"/>
      <c r="AB9" s="15"/>
      <c r="AC9" s="14"/>
      <c r="AD9" s="14"/>
    </row>
    <row r="10" spans="1:31" s="9" customFormat="1" x14ac:dyDescent="0.15">
      <c r="A10" s="9" t="s">
        <v>49</v>
      </c>
      <c r="B10" s="10"/>
      <c r="C10" s="5" t="str">
        <f t="shared" si="1"/>
        <v xml:space="preserve"> </v>
      </c>
      <c r="D10" s="5" t="str">
        <f>IF(B10=0," ",AVERAGE($C$5:C10))</f>
        <v xml:space="preserve"> </v>
      </c>
      <c r="E10" s="5" t="str">
        <f t="shared" si="5"/>
        <v xml:space="preserve"> </v>
      </c>
      <c r="F10" s="16"/>
      <c r="G10" s="32">
        <f t="shared" si="0"/>
        <v>0</v>
      </c>
      <c r="H10" s="6" t="str">
        <f t="shared" si="2"/>
        <v xml:space="preserve"> </v>
      </c>
      <c r="I10" s="6" t="str">
        <f t="shared" si="6"/>
        <v xml:space="preserve"> </v>
      </c>
      <c r="J10" s="107"/>
      <c r="K10" s="16" t="str">
        <f t="shared" si="3"/>
        <v xml:space="preserve"> </v>
      </c>
      <c r="L10" s="44" t="str">
        <f>IF(B9=0," ",B9+(MIN($C$5:C9)))</f>
        <v xml:space="preserve"> </v>
      </c>
      <c r="M10" s="45" t="str">
        <f>IF(B9=0," ",B9+AVERAGE($C$4:C9))</f>
        <v xml:space="preserve"> </v>
      </c>
      <c r="N10" s="45" t="str">
        <f t="shared" si="4"/>
        <v xml:space="preserve"> </v>
      </c>
      <c r="O10" s="46" t="str">
        <f>IF(B9=0," ",B9+(MAX($D$5:D9)))</f>
        <v xml:space="preserve"> </v>
      </c>
      <c r="P10" s="146"/>
      <c r="Q10" s="150"/>
      <c r="R10" s="149"/>
      <c r="S10" s="126"/>
      <c r="T10" s="12"/>
      <c r="U10" s="16"/>
      <c r="V10" s="12"/>
      <c r="W10" s="16"/>
      <c r="X10" s="12"/>
      <c r="Y10" s="16"/>
      <c r="AB10" s="12"/>
      <c r="AC10" s="16"/>
      <c r="AD10" s="16"/>
    </row>
    <row r="11" spans="1:31" x14ac:dyDescent="0.15">
      <c r="A11" s="9" t="s">
        <v>50</v>
      </c>
      <c r="C11" s="5" t="str">
        <f t="shared" si="1"/>
        <v xml:space="preserve"> </v>
      </c>
      <c r="D11" s="5" t="str">
        <f>IF(B11=0," ",AVERAGE($C$5:C11))</f>
        <v xml:space="preserve"> </v>
      </c>
      <c r="E11" s="5" t="str">
        <f t="shared" si="5"/>
        <v xml:space="preserve"> </v>
      </c>
      <c r="F11" s="5"/>
      <c r="G11" s="6">
        <f t="shared" si="0"/>
        <v>0</v>
      </c>
      <c r="H11" s="6" t="str">
        <f t="shared" si="2"/>
        <v xml:space="preserve"> </v>
      </c>
      <c r="I11" s="6" t="str">
        <f t="shared" si="6"/>
        <v xml:space="preserve"> </v>
      </c>
      <c r="J11" s="107"/>
      <c r="K11" s="16" t="str">
        <f t="shared" si="3"/>
        <v xml:space="preserve"> </v>
      </c>
      <c r="L11" s="44" t="str">
        <f>IF(B10=0," ",B10+(MIN($C$5:C10)))</f>
        <v xml:space="preserve"> </v>
      </c>
      <c r="M11" s="45" t="str">
        <f>IF(B10=0," ",B10+AVERAGE($C$4:C10))</f>
        <v xml:space="preserve"> </v>
      </c>
      <c r="N11" s="45" t="str">
        <f t="shared" si="4"/>
        <v xml:space="preserve"> </v>
      </c>
      <c r="O11" s="46" t="str">
        <f>IF(B10=0," ",B10+(MAX($D$5:D10)))</f>
        <v xml:space="preserve"> </v>
      </c>
      <c r="P11" s="146"/>
      <c r="Q11" s="149"/>
      <c r="R11" s="149"/>
      <c r="S11" s="124"/>
      <c r="V11" s="7"/>
      <c r="AB11" s="2"/>
    </row>
    <row r="12" spans="1:31" x14ac:dyDescent="0.15">
      <c r="A12" s="9" t="s">
        <v>51</v>
      </c>
      <c r="C12" s="5" t="str">
        <f t="shared" si="1"/>
        <v xml:space="preserve"> </v>
      </c>
      <c r="D12" s="5" t="str">
        <f>IF(B12=0," ",AVERAGE($C$5:C12))</f>
        <v xml:space="preserve"> </v>
      </c>
      <c r="E12" s="5" t="str">
        <f t="shared" si="5"/>
        <v xml:space="preserve"> </v>
      </c>
      <c r="F12" s="9"/>
      <c r="G12" s="6">
        <f t="shared" si="0"/>
        <v>0</v>
      </c>
      <c r="H12" s="6" t="str">
        <f t="shared" si="2"/>
        <v xml:space="preserve"> </v>
      </c>
      <c r="I12" s="6" t="str">
        <f t="shared" si="6"/>
        <v xml:space="preserve"> </v>
      </c>
      <c r="J12" s="107"/>
      <c r="K12" s="16" t="str">
        <f t="shared" si="3"/>
        <v xml:space="preserve"> </v>
      </c>
      <c r="L12" s="44" t="str">
        <f>IF(B11=0," ",B11+(MIN($C$5:C11)))</f>
        <v xml:space="preserve"> </v>
      </c>
      <c r="M12" s="45" t="str">
        <f>IF(B11=0," ",B11+AVERAGE($C$4:C11))</f>
        <v xml:space="preserve"> </v>
      </c>
      <c r="N12" s="45" t="str">
        <f t="shared" si="4"/>
        <v xml:space="preserve"> </v>
      </c>
      <c r="O12" s="46" t="str">
        <f>IF(B11=0," ",B11+(MAX($D$5:D11)))</f>
        <v xml:space="preserve"> </v>
      </c>
      <c r="P12" s="146"/>
      <c r="Q12" s="149"/>
      <c r="R12" s="149"/>
      <c r="S12" s="124"/>
    </row>
    <row r="13" spans="1:31" x14ac:dyDescent="0.15">
      <c r="A13" s="9" t="s">
        <v>52</v>
      </c>
      <c r="C13" s="5" t="str">
        <f t="shared" si="1"/>
        <v xml:space="preserve"> </v>
      </c>
      <c r="D13" s="5" t="str">
        <f>IF(B13=0," ",AVERAGE($C$5:C13))</f>
        <v xml:space="preserve"> </v>
      </c>
      <c r="E13" s="5" t="str">
        <f t="shared" si="5"/>
        <v xml:space="preserve"> </v>
      </c>
      <c r="G13" s="6">
        <f t="shared" si="0"/>
        <v>0</v>
      </c>
      <c r="H13" s="6" t="str">
        <f t="shared" si="2"/>
        <v xml:space="preserve"> </v>
      </c>
      <c r="I13" s="6" t="str">
        <f t="shared" si="6"/>
        <v xml:space="preserve"> </v>
      </c>
      <c r="J13" s="107"/>
      <c r="K13" s="16" t="str">
        <f t="shared" si="3"/>
        <v xml:space="preserve"> </v>
      </c>
      <c r="L13" s="44" t="str">
        <f>IF(B12=0," ",B12+(MIN($C$5:C12)))</f>
        <v xml:space="preserve"> </v>
      </c>
      <c r="M13" s="45" t="str">
        <f>IF(B12=0," ",B12+AVERAGE($C$4:C12))</f>
        <v xml:space="preserve"> </v>
      </c>
      <c r="N13" s="45" t="str">
        <f t="shared" si="4"/>
        <v xml:space="preserve"> </v>
      </c>
      <c r="O13" s="46" t="str">
        <f>IF(B12=0," ",B12+(MAX($D$5:D12)))</f>
        <v xml:space="preserve"> </v>
      </c>
      <c r="P13" s="146"/>
      <c r="Q13" s="149"/>
      <c r="R13" s="149"/>
      <c r="S13" s="124"/>
    </row>
    <row r="14" spans="1:31" x14ac:dyDescent="0.15">
      <c r="A14" s="9" t="s">
        <v>57</v>
      </c>
      <c r="B14" s="122"/>
      <c r="C14" s="5" t="str">
        <f t="shared" si="1"/>
        <v xml:space="preserve"> </v>
      </c>
      <c r="D14" s="5" t="str">
        <f>IF(B14=0," ",AVERAGE($C$5:C14))</f>
        <v xml:space="preserve"> </v>
      </c>
      <c r="E14" s="5" t="str">
        <f t="shared" si="5"/>
        <v xml:space="preserve"> </v>
      </c>
      <c r="G14" s="6">
        <f t="shared" si="0"/>
        <v>0</v>
      </c>
      <c r="H14" s="6" t="str">
        <f t="shared" si="2"/>
        <v xml:space="preserve"> </v>
      </c>
      <c r="I14" s="6" t="str">
        <f t="shared" si="6"/>
        <v xml:space="preserve"> </v>
      </c>
      <c r="J14" s="107"/>
      <c r="K14" s="16" t="str">
        <f t="shared" si="3"/>
        <v xml:space="preserve"> </v>
      </c>
      <c r="L14" s="44" t="str">
        <f>IF(B13=0," ",B13+(MIN($C$5:C13)))</f>
        <v xml:space="preserve"> </v>
      </c>
      <c r="M14" s="45" t="str">
        <f>IF(B13=0," ",B13+AVERAGE($C$4:C13))</f>
        <v xml:space="preserve"> </v>
      </c>
      <c r="N14" s="45" t="str">
        <f t="shared" si="4"/>
        <v xml:space="preserve"> </v>
      </c>
      <c r="O14" s="46" t="str">
        <f>IF(B13=0," ",B13+(MAX($D$5:D13)))</f>
        <v xml:space="preserve"> </v>
      </c>
      <c r="P14" s="146"/>
      <c r="Q14" s="149"/>
      <c r="R14" s="149"/>
      <c r="S14" s="124"/>
    </row>
    <row r="15" spans="1:31" x14ac:dyDescent="0.15">
      <c r="A15" s="9" t="s">
        <v>58</v>
      </c>
      <c r="B15" s="122"/>
      <c r="C15" s="5" t="str">
        <f t="shared" si="1"/>
        <v xml:space="preserve"> </v>
      </c>
      <c r="D15" s="5" t="str">
        <f>IF(B15=0," ",AVERAGE($C$5:C15))</f>
        <v xml:space="preserve"> </v>
      </c>
      <c r="E15" s="5" t="str">
        <f t="shared" si="5"/>
        <v xml:space="preserve"> </v>
      </c>
      <c r="G15" s="6">
        <f t="shared" si="0"/>
        <v>0</v>
      </c>
      <c r="H15" s="6" t="str">
        <f t="shared" si="2"/>
        <v xml:space="preserve"> </v>
      </c>
      <c r="I15" s="6" t="str">
        <f t="shared" si="6"/>
        <v xml:space="preserve"> </v>
      </c>
      <c r="J15" s="107"/>
      <c r="K15" s="16" t="str">
        <f t="shared" si="3"/>
        <v xml:space="preserve"> </v>
      </c>
      <c r="L15" s="44" t="str">
        <f>IF(B14=0," ",B14+(MIN($C$5:C14)))</f>
        <v xml:space="preserve"> </v>
      </c>
      <c r="M15" s="47" t="str">
        <f>IF(B14=0," ",B14+AVERAGE($C$4:C14))</f>
        <v xml:space="preserve"> </v>
      </c>
      <c r="N15" s="45" t="str">
        <f t="shared" ref="N15:N20" si="7">IF(B14=0," ",B14+E14)</f>
        <v xml:space="preserve"> </v>
      </c>
      <c r="O15" s="46" t="str">
        <f>IF(B14=0," ",B14+(MAX($D$5:D14)))</f>
        <v xml:space="preserve"> </v>
      </c>
      <c r="P15" s="146"/>
      <c r="Q15" s="149"/>
      <c r="R15" s="149"/>
      <c r="S15" s="124"/>
    </row>
    <row r="16" spans="1:31" x14ac:dyDescent="0.15">
      <c r="A16" s="9" t="s">
        <v>59</v>
      </c>
      <c r="B16" s="122"/>
      <c r="C16" s="5" t="str">
        <f t="shared" si="1"/>
        <v xml:space="preserve"> </v>
      </c>
      <c r="D16" s="5" t="str">
        <f>IF(B16=0," ",AVERAGE($C$5:C16))</f>
        <v xml:space="preserve"> </v>
      </c>
      <c r="E16" s="5" t="str">
        <f t="shared" si="5"/>
        <v xml:space="preserve"> </v>
      </c>
      <c r="G16" s="6">
        <f t="shared" si="0"/>
        <v>0</v>
      </c>
      <c r="H16" s="6" t="str">
        <f t="shared" si="2"/>
        <v xml:space="preserve"> </v>
      </c>
      <c r="I16" s="6" t="str">
        <f t="shared" si="6"/>
        <v xml:space="preserve"> </v>
      </c>
      <c r="J16" s="107"/>
      <c r="K16" s="16" t="str">
        <f t="shared" si="3"/>
        <v xml:space="preserve"> </v>
      </c>
      <c r="L16" s="44" t="str">
        <f>IF(B15=0," ",B15+(MIN($C$5:C15)))</f>
        <v xml:space="preserve"> </v>
      </c>
      <c r="M16" s="47" t="str">
        <f>IF(B15=0," ",B15+AVERAGE($C$4:C15))</f>
        <v xml:space="preserve"> </v>
      </c>
      <c r="N16" s="45" t="str">
        <f t="shared" si="7"/>
        <v xml:space="preserve"> </v>
      </c>
      <c r="O16" s="46" t="str">
        <f>IF(B15=0," ",B15+(MAX($D$5:D15)))</f>
        <v xml:space="preserve"> </v>
      </c>
      <c r="P16" s="146"/>
      <c r="Q16" s="149"/>
      <c r="R16" s="149"/>
      <c r="S16" s="124"/>
      <c r="AB16" s="2"/>
    </row>
    <row r="17" spans="1:29" x14ac:dyDescent="0.15">
      <c r="A17" s="9" t="s">
        <v>71</v>
      </c>
      <c r="B17" s="122"/>
      <c r="C17" s="5" t="str">
        <f t="shared" si="1"/>
        <v xml:space="preserve"> </v>
      </c>
      <c r="D17" s="5" t="str">
        <f>IF(B17=0," ",AVERAGE($C$5:C17))</f>
        <v xml:space="preserve"> </v>
      </c>
      <c r="E17" s="5" t="str">
        <f t="shared" si="5"/>
        <v xml:space="preserve"> </v>
      </c>
      <c r="F17" s="5"/>
      <c r="H17" s="6" t="str">
        <f t="shared" si="2"/>
        <v xml:space="preserve"> </v>
      </c>
      <c r="I17" s="6" t="str">
        <f t="shared" si="6"/>
        <v xml:space="preserve"> </v>
      </c>
      <c r="J17" s="108"/>
      <c r="K17" s="16" t="str">
        <f t="shared" si="3"/>
        <v xml:space="preserve"> </v>
      </c>
      <c r="L17" s="44" t="str">
        <f>IF(B16=0," ",B16+(MIN($C$5:C16)))</f>
        <v xml:space="preserve"> </v>
      </c>
      <c r="M17" s="47" t="str">
        <f>IF(B16=0," ",B16+AVERAGE($C$4:C16))</f>
        <v xml:space="preserve"> </v>
      </c>
      <c r="N17" s="45" t="str">
        <f t="shared" si="7"/>
        <v xml:space="preserve"> </v>
      </c>
      <c r="O17" s="46" t="str">
        <f>IF(B16=0," ",B16+(MAX($D$5:D16)))</f>
        <v xml:space="preserve"> </v>
      </c>
      <c r="P17" s="147"/>
      <c r="Q17" s="149"/>
      <c r="R17" s="149"/>
      <c r="S17" s="127"/>
      <c r="AC17" s="2"/>
    </row>
    <row r="18" spans="1:29" x14ac:dyDescent="0.15">
      <c r="A18" s="9" t="s">
        <v>72</v>
      </c>
      <c r="B18" s="122"/>
      <c r="C18" s="5" t="str">
        <f t="shared" si="1"/>
        <v xml:space="preserve"> </v>
      </c>
      <c r="D18" s="5" t="str">
        <f>IF(B18=0," ",AVERAGE($C$5:C18))</f>
        <v xml:space="preserve"> </v>
      </c>
      <c r="E18" s="5" t="str">
        <f t="shared" si="5"/>
        <v xml:space="preserve"> </v>
      </c>
      <c r="F18" s="5"/>
      <c r="H18" s="6" t="str">
        <f t="shared" si="2"/>
        <v xml:space="preserve"> </v>
      </c>
      <c r="I18" s="6" t="str">
        <f t="shared" si="6"/>
        <v xml:space="preserve"> </v>
      </c>
      <c r="J18" s="108"/>
      <c r="K18" s="16" t="str">
        <f t="shared" si="3"/>
        <v xml:space="preserve"> </v>
      </c>
      <c r="L18" s="44" t="str">
        <f>IF(B17=0," ",B17+(MIN($C$5:C17)))</f>
        <v xml:space="preserve"> </v>
      </c>
      <c r="M18" s="47" t="str">
        <f>IF(B17=0," ",B17+AVERAGE($C$4:C17))</f>
        <v xml:space="preserve"> </v>
      </c>
      <c r="N18" s="45" t="str">
        <f t="shared" si="7"/>
        <v xml:space="preserve"> </v>
      </c>
      <c r="O18" s="46" t="str">
        <f>IF(B17=0," ",B17+(MAX($D$5:D17)))</f>
        <v xml:space="preserve"> </v>
      </c>
      <c r="P18" s="146"/>
      <c r="Q18" s="149"/>
      <c r="R18" s="149"/>
      <c r="S18" s="127"/>
      <c r="AC18" s="2"/>
    </row>
    <row r="19" spans="1:29" ht="14" thickBot="1" x14ac:dyDescent="0.2">
      <c r="A19" s="9" t="s">
        <v>73</v>
      </c>
      <c r="B19" s="122"/>
      <c r="C19" s="5" t="str">
        <f t="shared" si="1"/>
        <v xml:space="preserve"> </v>
      </c>
      <c r="D19" s="5" t="str">
        <f>IF(B19=0," ",AVERAGE($C$5:C19))</f>
        <v xml:space="preserve"> </v>
      </c>
      <c r="E19" s="5" t="str">
        <f t="shared" si="5"/>
        <v xml:space="preserve"> </v>
      </c>
      <c r="F19" s="5"/>
      <c r="H19" s="6" t="str">
        <f t="shared" si="2"/>
        <v xml:space="preserve"> </v>
      </c>
      <c r="I19" s="6" t="str">
        <f t="shared" si="6"/>
        <v xml:space="preserve"> </v>
      </c>
      <c r="J19" s="108"/>
      <c r="K19" s="16" t="str">
        <f t="shared" si="3"/>
        <v xml:space="preserve"> </v>
      </c>
      <c r="L19" s="54" t="str">
        <f>IF(B18=0," ",B18+(MIN($C$5:C18)))</f>
        <v xml:space="preserve"> </v>
      </c>
      <c r="M19" s="113" t="str">
        <f>IF(B18=0," ",B18+AVERAGE($C$4:C18))</f>
        <v xml:space="preserve"> </v>
      </c>
      <c r="N19" s="48" t="str">
        <f t="shared" si="7"/>
        <v xml:space="preserve"> </v>
      </c>
      <c r="O19" s="114" t="str">
        <f>IF(B18=0," ",B18+(MAX($D$5:D18)))</f>
        <v xml:space="preserve"> </v>
      </c>
      <c r="P19" s="148"/>
      <c r="Q19" s="151"/>
      <c r="R19" s="151"/>
      <c r="S19" s="128"/>
      <c r="U19" s="2"/>
      <c r="V19" s="14"/>
      <c r="W19" s="2"/>
      <c r="X19" s="14"/>
      <c r="Y19" s="2"/>
      <c r="Z19" s="14"/>
    </row>
    <row r="20" spans="1:29" x14ac:dyDescent="0.15">
      <c r="A20" s="9" t="s">
        <v>74</v>
      </c>
      <c r="B20" s="122"/>
      <c r="C20" s="5" t="str">
        <f t="shared" si="1"/>
        <v xml:space="preserve"> </v>
      </c>
      <c r="D20" s="5" t="str">
        <f>IF(B20=0," ",AVERAGE($C$5:C20))</f>
        <v xml:space="preserve"> </v>
      </c>
      <c r="E20" s="5" t="str">
        <f t="shared" si="5"/>
        <v xml:space="preserve"> </v>
      </c>
      <c r="F20" s="2"/>
      <c r="H20" s="6" t="str">
        <f t="shared" si="2"/>
        <v xml:space="preserve"> </v>
      </c>
      <c r="I20" s="6" t="str">
        <f t="shared" si="6"/>
        <v xml:space="preserve"> </v>
      </c>
      <c r="J20" s="109"/>
      <c r="K20" s="16" t="str">
        <f t="shared" si="3"/>
        <v xml:space="preserve"> </v>
      </c>
      <c r="L20" s="10"/>
      <c r="M20" s="115" t="str">
        <f>IF(B19=0," ",B19+AVERAGE($C$4:C19))</f>
        <v xml:space="preserve"> </v>
      </c>
      <c r="N20" s="45" t="str">
        <f t="shared" si="7"/>
        <v xml:space="preserve"> </v>
      </c>
      <c r="P20" s="10"/>
      <c r="R20" s="10"/>
    </row>
    <row r="21" spans="1:29" x14ac:dyDescent="0.15">
      <c r="A21" s="9"/>
      <c r="C21" s="16"/>
      <c r="D21" s="34"/>
      <c r="E21" s="5"/>
      <c r="F21" s="2"/>
      <c r="H21" s="6"/>
      <c r="I21" s="6"/>
      <c r="J21" s="11"/>
      <c r="K21" s="11"/>
      <c r="L21" s="10"/>
      <c r="M21" s="11"/>
      <c r="N21" s="11"/>
      <c r="P21" s="10"/>
      <c r="R21" s="10"/>
    </row>
    <row r="22" spans="1:29" x14ac:dyDescent="0.15">
      <c r="A22" s="138"/>
      <c r="B22" s="139"/>
      <c r="C22" s="129" t="s">
        <v>78</v>
      </c>
      <c r="D22" s="129" t="s">
        <v>79</v>
      </c>
      <c r="E22" s="5"/>
      <c r="F22" s="5"/>
      <c r="H22" s="6"/>
      <c r="I22" s="6"/>
      <c r="J22" s="11"/>
      <c r="K22" s="11"/>
      <c r="L22" s="10"/>
      <c r="M22" s="11"/>
      <c r="N22" s="11"/>
      <c r="P22" s="10"/>
      <c r="R22" s="10"/>
    </row>
    <row r="23" spans="1:29" ht="27" customHeight="1" x14ac:dyDescent="0.15">
      <c r="A23" s="136" t="s">
        <v>75</v>
      </c>
      <c r="B23" s="136"/>
      <c r="C23" s="130" t="str">
        <f>IF(B5=0," ", AVERAGE(C5:C20))</f>
        <v xml:space="preserve"> </v>
      </c>
      <c r="D23" s="131" t="str">
        <f>IF(B5=0," ",C23/30)</f>
        <v xml:space="preserve"> </v>
      </c>
      <c r="E23" s="5"/>
      <c r="F23" s="34"/>
      <c r="K23" s="16"/>
      <c r="M23" s="16"/>
      <c r="N23" s="16"/>
      <c r="O23" s="16"/>
      <c r="P23" s="10"/>
      <c r="Q23" s="16"/>
      <c r="S23" s="16"/>
      <c r="AC23" s="2"/>
    </row>
    <row r="24" spans="1:29" ht="25.75" customHeight="1" x14ac:dyDescent="0.15">
      <c r="A24" s="136" t="s">
        <v>76</v>
      </c>
      <c r="B24" s="136"/>
      <c r="C24" s="130" t="str">
        <f>IF(B5=0," ",MIN(C5:C22))</f>
        <v xml:space="preserve"> </v>
      </c>
      <c r="D24" s="131" t="str">
        <f>IF(B5=0," ",C24/30)</f>
        <v xml:space="preserve"> </v>
      </c>
      <c r="U24" s="4"/>
    </row>
    <row r="25" spans="1:29" ht="18" customHeight="1" x14ac:dyDescent="0.15">
      <c r="A25" s="137" t="s">
        <v>77</v>
      </c>
      <c r="B25" s="137"/>
      <c r="C25" s="132" t="str">
        <f>IF(B5=0," ",MAX(C3:C20))</f>
        <v xml:space="preserve"> </v>
      </c>
      <c r="D25" s="131" t="str">
        <f>IF(B5=0," ",C25/30)</f>
        <v xml:space="preserve"> </v>
      </c>
      <c r="U25" s="2"/>
    </row>
    <row r="26" spans="1:29" x14ac:dyDescent="0.15">
      <c r="G26" s="4"/>
      <c r="L26" s="12"/>
      <c r="O26" s="12"/>
      <c r="P26" s="12"/>
      <c r="Q26" s="12"/>
      <c r="U26" s="2"/>
    </row>
    <row r="27" spans="1:29" x14ac:dyDescent="0.15">
      <c r="U27" s="2"/>
    </row>
    <row r="30" spans="1:29" x14ac:dyDescent="0.15">
      <c r="P30" s="12"/>
      <c r="Q30" s="12"/>
      <c r="R30" s="12"/>
      <c r="S30" s="12"/>
    </row>
    <row r="34" spans="1:1" x14ac:dyDescent="0.15">
      <c r="A34" t="s">
        <v>87</v>
      </c>
    </row>
    <row r="35" spans="1:1" x14ac:dyDescent="0.15">
      <c r="A35" t="s">
        <v>88</v>
      </c>
    </row>
  </sheetData>
  <mergeCells count="5">
    <mergeCell ref="P1:S1"/>
    <mergeCell ref="A23:B23"/>
    <mergeCell ref="A24:B24"/>
    <mergeCell ref="A25:B25"/>
    <mergeCell ref="A22:B22"/>
  </mergeCells>
  <pageMargins left="0.5" right="0.5" top="0.5" bottom="0.5" header="0.5" footer="0.5"/>
  <pageSetup scale="8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3" sqref="B3:B13"/>
    </sheetView>
  </sheetViews>
  <sheetFormatPr baseColWidth="10" defaultRowHeight="13" x14ac:dyDescent="0.15"/>
  <cols>
    <col min="1" max="1" width="8.83203125" customWidth="1"/>
    <col min="2" max="2" width="12.5" style="4" customWidth="1"/>
    <col min="3" max="3" width="12" style="5" customWidth="1"/>
    <col min="4" max="5" width="13.6640625" customWidth="1"/>
    <col min="6" max="6" width="19.1640625" style="59" customWidth="1"/>
    <col min="7" max="7" width="14.5" hidden="1" customWidth="1"/>
    <col min="8" max="8" width="8.83203125" customWidth="1"/>
    <col min="9" max="9" width="15.33203125" customWidth="1"/>
    <col min="10" max="10" width="11" style="9" customWidth="1"/>
    <col min="11" max="11" width="12.5" style="9" bestFit="1" customWidth="1"/>
    <col min="12" max="12" width="14.5" style="9" customWidth="1"/>
    <col min="13" max="13" width="15" style="9" customWidth="1"/>
    <col min="14" max="14" width="14.1640625" style="9" customWidth="1"/>
    <col min="15" max="15" width="11" customWidth="1"/>
    <col min="16" max="17" width="10.1640625" bestFit="1" customWidth="1"/>
    <col min="18" max="18" width="8.83203125" customWidth="1"/>
    <col min="19" max="20" width="10.1640625" bestFit="1" customWidth="1"/>
    <col min="21" max="256" width="8.83203125" customWidth="1"/>
  </cols>
  <sheetData>
    <row r="1" spans="1:18" x14ac:dyDescent="0.15">
      <c r="C1"/>
      <c r="J1" s="39"/>
      <c r="K1" s="39"/>
      <c r="L1" s="133" t="s">
        <v>10</v>
      </c>
      <c r="M1" s="134"/>
      <c r="N1" s="135"/>
      <c r="O1" s="133" t="s">
        <v>65</v>
      </c>
      <c r="P1" s="134"/>
      <c r="Q1" s="134"/>
      <c r="R1" s="135"/>
    </row>
    <row r="2" spans="1:18" s="1" customFormat="1" ht="51" customHeight="1" x14ac:dyDescent="0.15">
      <c r="A2" s="1" t="s">
        <v>1</v>
      </c>
      <c r="B2" s="3" t="s">
        <v>0</v>
      </c>
      <c r="C2" s="1" t="s">
        <v>4</v>
      </c>
      <c r="D2" s="1" t="s">
        <v>9</v>
      </c>
      <c r="E2" s="1" t="s">
        <v>63</v>
      </c>
      <c r="F2" s="8" t="s">
        <v>60</v>
      </c>
      <c r="G2" s="1" t="s">
        <v>61</v>
      </c>
      <c r="H2" s="1" t="s">
        <v>62</v>
      </c>
      <c r="I2" s="1" t="s">
        <v>64</v>
      </c>
      <c r="J2" s="1" t="s">
        <v>53</v>
      </c>
      <c r="K2" s="1" t="s">
        <v>81</v>
      </c>
      <c r="L2" s="40" t="s">
        <v>11</v>
      </c>
      <c r="M2" s="41" t="s">
        <v>13</v>
      </c>
      <c r="N2" s="42" t="s">
        <v>12</v>
      </c>
      <c r="O2" s="40" t="s">
        <v>5</v>
      </c>
      <c r="P2" s="41" t="s">
        <v>6</v>
      </c>
      <c r="Q2" s="41" t="s">
        <v>7</v>
      </c>
      <c r="R2" s="42" t="s">
        <v>8</v>
      </c>
    </row>
    <row r="3" spans="1:18" x14ac:dyDescent="0.15">
      <c r="A3" t="s">
        <v>2</v>
      </c>
      <c r="B3" s="4">
        <v>39546</v>
      </c>
      <c r="C3" s="35"/>
      <c r="D3" s="35"/>
      <c r="E3" s="36"/>
      <c r="G3" s="36"/>
      <c r="H3" s="36"/>
      <c r="I3" s="37"/>
      <c r="L3" s="49"/>
      <c r="M3" s="50"/>
      <c r="N3" s="51"/>
      <c r="O3" s="74"/>
      <c r="P3" s="75"/>
      <c r="Q3" s="75"/>
      <c r="R3" s="76"/>
    </row>
    <row r="4" spans="1:18" x14ac:dyDescent="0.15">
      <c r="A4" t="s">
        <v>3</v>
      </c>
      <c r="B4" s="4">
        <v>39917</v>
      </c>
      <c r="C4" s="35"/>
      <c r="D4" s="35"/>
      <c r="E4" s="35"/>
      <c r="F4" s="33"/>
      <c r="G4" s="6">
        <f t="shared" ref="G4:G13" si="0">(B4-B$3)/30</f>
        <v>12.366666666666667</v>
      </c>
      <c r="H4" s="38"/>
      <c r="I4" s="37"/>
      <c r="L4" s="49"/>
      <c r="M4" s="50"/>
      <c r="N4" s="51"/>
      <c r="O4" s="74"/>
      <c r="P4" s="75"/>
      <c r="Q4" s="75"/>
      <c r="R4" s="76"/>
    </row>
    <row r="5" spans="1:18" x14ac:dyDescent="0.15">
      <c r="A5" t="s">
        <v>44</v>
      </c>
      <c r="B5" s="4">
        <v>40199</v>
      </c>
      <c r="C5" s="5">
        <f t="shared" ref="C5:C13" si="1">B5-B4</f>
        <v>282</v>
      </c>
      <c r="D5" s="5">
        <f>C5</f>
        <v>282</v>
      </c>
      <c r="E5" s="5">
        <f>D5</f>
        <v>282</v>
      </c>
      <c r="F5" s="33"/>
      <c r="G5" s="6">
        <f t="shared" si="0"/>
        <v>21.766666666666666</v>
      </c>
      <c r="H5" s="6">
        <f t="shared" ref="H5:H12" si="2">G5-G4</f>
        <v>9.3999999999999986</v>
      </c>
      <c r="I5" s="31">
        <f>H5</f>
        <v>9.3999999999999986</v>
      </c>
      <c r="J5" s="16"/>
      <c r="K5" s="16"/>
      <c r="L5" s="57">
        <v>40127</v>
      </c>
      <c r="M5" s="52"/>
      <c r="N5" s="53"/>
      <c r="O5" s="77"/>
      <c r="P5" s="78"/>
      <c r="Q5" s="78"/>
      <c r="R5" s="76"/>
    </row>
    <row r="6" spans="1:18" x14ac:dyDescent="0.15">
      <c r="A6" s="9" t="s">
        <v>45</v>
      </c>
      <c r="B6" s="10">
        <v>40442</v>
      </c>
      <c r="C6" s="5">
        <f t="shared" si="1"/>
        <v>243</v>
      </c>
      <c r="D6" s="5">
        <f>AVERAGE(C5:C6)</f>
        <v>262.5</v>
      </c>
      <c r="E6" s="5">
        <f>AVERAGE(D5:D6)</f>
        <v>272.25</v>
      </c>
      <c r="F6" s="33"/>
      <c r="G6" s="6">
        <f t="shared" si="0"/>
        <v>29.866666666666667</v>
      </c>
      <c r="H6" s="6">
        <f t="shared" si="2"/>
        <v>8.1000000000000014</v>
      </c>
      <c r="I6" s="31">
        <f t="shared" ref="I6:I12" si="3">AVERAGE(I5,H6)</f>
        <v>8.75</v>
      </c>
      <c r="J6" s="16"/>
      <c r="K6" s="16"/>
      <c r="L6" s="56">
        <v>40439</v>
      </c>
      <c r="M6" s="45">
        <v>40396</v>
      </c>
      <c r="N6" s="46">
        <f>B5+$C$18</f>
        <v>40481</v>
      </c>
      <c r="O6" s="77"/>
      <c r="P6" s="78"/>
      <c r="Q6" s="78"/>
      <c r="R6" s="79"/>
    </row>
    <row r="7" spans="1:18" x14ac:dyDescent="0.15">
      <c r="A7" s="9" t="s">
        <v>46</v>
      </c>
      <c r="B7" s="10">
        <v>40644</v>
      </c>
      <c r="C7" s="5">
        <f t="shared" si="1"/>
        <v>202</v>
      </c>
      <c r="D7" s="5">
        <f>AVERAGE(C5:C7)</f>
        <v>242.33333333333334</v>
      </c>
      <c r="E7" s="5">
        <f t="shared" ref="E7:E13" si="4">AVERAGE(E6,D7)</f>
        <v>257.29166666666669</v>
      </c>
      <c r="F7" s="33"/>
      <c r="G7" s="6">
        <f t="shared" si="0"/>
        <v>36.6</v>
      </c>
      <c r="H7" s="6">
        <f t="shared" si="2"/>
        <v>6.7333333333333343</v>
      </c>
      <c r="I7" s="31">
        <f t="shared" si="3"/>
        <v>7.7416666666666671</v>
      </c>
      <c r="J7" s="16"/>
      <c r="K7" s="16"/>
      <c r="L7" s="44">
        <v>40682</v>
      </c>
      <c r="M7" s="55">
        <v>40639</v>
      </c>
      <c r="N7" s="46">
        <f>B6+MAX(C5:C6)</f>
        <v>40724</v>
      </c>
      <c r="O7" s="74"/>
      <c r="P7" s="78"/>
      <c r="Q7" s="78"/>
      <c r="R7" s="76"/>
    </row>
    <row r="8" spans="1:18" s="73" customFormat="1" ht="28" x14ac:dyDescent="0.15">
      <c r="A8" s="64" t="s">
        <v>47</v>
      </c>
      <c r="B8" s="65">
        <v>40863</v>
      </c>
      <c r="C8" s="66">
        <f t="shared" si="1"/>
        <v>219</v>
      </c>
      <c r="D8" s="66">
        <f>AVERAGE(C5:C8)</f>
        <v>236.5</v>
      </c>
      <c r="E8" s="66">
        <f t="shared" si="4"/>
        <v>246.89583333333334</v>
      </c>
      <c r="F8" s="105" t="s">
        <v>82</v>
      </c>
      <c r="G8" s="67">
        <f t="shared" si="0"/>
        <v>43.9</v>
      </c>
      <c r="H8" s="67">
        <f t="shared" si="2"/>
        <v>7.2999999999999972</v>
      </c>
      <c r="I8" s="68">
        <f t="shared" si="3"/>
        <v>7.5208333333333321</v>
      </c>
      <c r="J8" s="69"/>
      <c r="K8" s="69"/>
      <c r="L8" s="70">
        <v>40884</v>
      </c>
      <c r="M8" s="71">
        <v>40841</v>
      </c>
      <c r="N8" s="72">
        <f>B7+MAX(C5:C7)</f>
        <v>40926</v>
      </c>
      <c r="O8" s="80">
        <v>40875</v>
      </c>
      <c r="P8" s="81">
        <v>40877</v>
      </c>
      <c r="Q8" s="82"/>
      <c r="R8" s="83">
        <v>40936</v>
      </c>
    </row>
    <row r="9" spans="1:18" s="13" customFormat="1" x14ac:dyDescent="0.15">
      <c r="A9" s="9" t="s">
        <v>48</v>
      </c>
      <c r="B9" s="10">
        <v>41131</v>
      </c>
      <c r="C9" s="5">
        <f t="shared" si="1"/>
        <v>268</v>
      </c>
      <c r="D9" s="5">
        <f>AVERAGE(C5:C9)</f>
        <v>242.8</v>
      </c>
      <c r="E9" s="5">
        <f t="shared" si="4"/>
        <v>244.84791666666666</v>
      </c>
      <c r="F9" s="60"/>
      <c r="G9" s="6">
        <f t="shared" si="0"/>
        <v>52.833333333333336</v>
      </c>
      <c r="H9" s="6">
        <f t="shared" si="2"/>
        <v>8.9333333333333371</v>
      </c>
      <c r="I9" s="31">
        <f t="shared" si="3"/>
        <v>8.2270833333333346</v>
      </c>
      <c r="J9" s="16">
        <f>B9-R8</f>
        <v>195</v>
      </c>
      <c r="K9" s="32">
        <f>J9/30</f>
        <v>6.5</v>
      </c>
      <c r="L9" s="44">
        <v>41103</v>
      </c>
      <c r="M9" s="45">
        <f>C7+B8</f>
        <v>41065</v>
      </c>
      <c r="N9" s="58">
        <f>B8+MAX(C5:C8)</f>
        <v>41145</v>
      </c>
      <c r="O9" s="84"/>
      <c r="P9" s="85"/>
      <c r="Q9" s="85"/>
      <c r="R9" s="86"/>
    </row>
    <row r="10" spans="1:18" s="9" customFormat="1" x14ac:dyDescent="0.15">
      <c r="A10" s="9" t="s">
        <v>49</v>
      </c>
      <c r="B10" s="10">
        <v>41351</v>
      </c>
      <c r="C10" s="16">
        <f t="shared" si="1"/>
        <v>220</v>
      </c>
      <c r="D10" s="16">
        <f>AVERAGE(C5:C10)</f>
        <v>239</v>
      </c>
      <c r="E10" s="16">
        <f t="shared" si="4"/>
        <v>241.92395833333333</v>
      </c>
      <c r="F10" s="61"/>
      <c r="G10" s="32">
        <f t="shared" si="0"/>
        <v>60.166666666666664</v>
      </c>
      <c r="H10" s="32">
        <f t="shared" si="2"/>
        <v>7.3333333333333286</v>
      </c>
      <c r="I10" s="31">
        <f t="shared" si="3"/>
        <v>7.7802083333333316</v>
      </c>
      <c r="J10" s="16"/>
      <c r="K10" s="16"/>
      <c r="L10" s="56">
        <v>41371</v>
      </c>
      <c r="M10" s="45">
        <f>B9+C7</f>
        <v>41333</v>
      </c>
      <c r="N10" s="46">
        <f>B9+MAX(C5:C9)</f>
        <v>41413</v>
      </c>
      <c r="O10" s="87"/>
      <c r="P10" s="88"/>
      <c r="Q10" s="43"/>
      <c r="R10" s="89"/>
    </row>
    <row r="11" spans="1:18" ht="14" x14ac:dyDescent="0.15">
      <c r="A11" s="9" t="s">
        <v>50</v>
      </c>
      <c r="B11" s="4">
        <v>41548</v>
      </c>
      <c r="C11" s="16">
        <f t="shared" si="1"/>
        <v>197</v>
      </c>
      <c r="D11" s="16">
        <f>AVERAGE(C5:C11)</f>
        <v>233</v>
      </c>
      <c r="E11" s="16">
        <f t="shared" si="4"/>
        <v>237.46197916666665</v>
      </c>
      <c r="F11" s="33" t="s">
        <v>54</v>
      </c>
      <c r="G11" s="6">
        <f t="shared" si="0"/>
        <v>66.733333333333334</v>
      </c>
      <c r="H11" s="32">
        <f t="shared" si="2"/>
        <v>6.56666666666667</v>
      </c>
      <c r="I11" s="31">
        <f t="shared" si="3"/>
        <v>7.1734375000000004</v>
      </c>
      <c r="J11" s="16"/>
      <c r="K11" s="16"/>
      <c r="L11" s="44">
        <v>41591</v>
      </c>
      <c r="M11" s="55">
        <v>41548</v>
      </c>
      <c r="N11" s="46">
        <f>B10+MAX(C5:C10)</f>
        <v>41633</v>
      </c>
      <c r="O11" s="90"/>
      <c r="P11" s="75"/>
      <c r="Q11" s="75"/>
      <c r="R11" s="79"/>
    </row>
    <row r="12" spans="1:18" ht="14" x14ac:dyDescent="0.15">
      <c r="A12" s="9" t="s">
        <v>51</v>
      </c>
      <c r="B12" s="4">
        <v>41753</v>
      </c>
      <c r="C12" s="16">
        <f t="shared" si="1"/>
        <v>205</v>
      </c>
      <c r="D12" s="16">
        <f>AVERAGE(C5:C12)</f>
        <v>229.5</v>
      </c>
      <c r="E12" s="16">
        <f t="shared" si="4"/>
        <v>233.48098958333333</v>
      </c>
      <c r="F12" s="62" t="s">
        <v>55</v>
      </c>
      <c r="G12" s="6">
        <f t="shared" si="0"/>
        <v>73.566666666666663</v>
      </c>
      <c r="H12" s="32">
        <f t="shared" si="2"/>
        <v>6.8333333333333286</v>
      </c>
      <c r="I12" s="31">
        <f t="shared" si="3"/>
        <v>7.0033854166666645</v>
      </c>
      <c r="J12" s="16"/>
      <c r="K12" s="16"/>
      <c r="L12" s="44">
        <v>41788</v>
      </c>
      <c r="M12" s="55">
        <v>41735</v>
      </c>
      <c r="N12" s="46">
        <f>B11+MAX(C5:C11)</f>
        <v>41830</v>
      </c>
      <c r="O12" s="74"/>
      <c r="P12" s="75"/>
      <c r="Q12" s="75"/>
      <c r="R12" s="76"/>
    </row>
    <row r="13" spans="1:18" ht="28" x14ac:dyDescent="0.15">
      <c r="A13" s="9" t="s">
        <v>52</v>
      </c>
      <c r="B13" s="4">
        <v>41950</v>
      </c>
      <c r="C13" s="16">
        <f t="shared" si="1"/>
        <v>197</v>
      </c>
      <c r="D13" s="16">
        <f>AVERAGE(C5:C13)</f>
        <v>225.88888888888889</v>
      </c>
      <c r="E13" s="16">
        <f t="shared" si="4"/>
        <v>229.68493923611112</v>
      </c>
      <c r="F13" s="59" t="s">
        <v>56</v>
      </c>
      <c r="G13" s="6">
        <f t="shared" si="0"/>
        <v>80.13333333333334</v>
      </c>
      <c r="H13" s="32">
        <f>G13-G12</f>
        <v>6.5666666666666771</v>
      </c>
      <c r="I13" s="31">
        <f>AVERAGE(I12,H13)</f>
        <v>6.7850260416666703</v>
      </c>
      <c r="J13" s="16"/>
      <c r="K13" s="16"/>
      <c r="L13" s="44">
        <v>41993</v>
      </c>
      <c r="M13" s="55">
        <v>41950</v>
      </c>
      <c r="N13" s="46">
        <f>B12+MAX(C5:C12)</f>
        <v>42035</v>
      </c>
      <c r="O13" s="77">
        <v>41961</v>
      </c>
      <c r="P13" s="78">
        <v>41962</v>
      </c>
      <c r="Q13" s="75"/>
      <c r="R13" s="76"/>
    </row>
    <row r="14" spans="1:18" ht="14" thickBot="1" x14ac:dyDescent="0.2">
      <c r="D14" s="5"/>
      <c r="E14" s="5"/>
      <c r="F14" s="33"/>
      <c r="H14" s="6"/>
      <c r="I14" s="6"/>
      <c r="J14" s="10"/>
      <c r="K14" s="16"/>
      <c r="L14" s="54">
        <v>42190</v>
      </c>
      <c r="M14" s="103">
        <v>42147</v>
      </c>
      <c r="N14" s="104">
        <f>B13+MAX(C5:C13)</f>
        <v>42232</v>
      </c>
      <c r="O14" s="91"/>
      <c r="P14" s="92"/>
      <c r="Q14" s="92"/>
      <c r="R14" s="93"/>
    </row>
    <row r="15" spans="1:18" ht="14" thickBot="1" x14ac:dyDescent="0.2">
      <c r="D15" s="5"/>
      <c r="E15" s="5"/>
      <c r="F15" s="33"/>
      <c r="H15" s="6"/>
      <c r="I15" s="6"/>
      <c r="J15" s="10"/>
      <c r="K15" s="16"/>
      <c r="L15" s="16"/>
      <c r="N15" s="10"/>
    </row>
    <row r="16" spans="1:18" x14ac:dyDescent="0.15">
      <c r="A16" s="140" t="s">
        <v>68</v>
      </c>
      <c r="B16" s="141"/>
      <c r="C16" s="97">
        <f>AVERAGE(C5:C13)</f>
        <v>225.88888888888889</v>
      </c>
      <c r="D16" s="98">
        <f>C16/30</f>
        <v>7.5296296296296292</v>
      </c>
      <c r="E16" s="5"/>
      <c r="F16" s="63"/>
      <c r="H16" s="6"/>
      <c r="I16" s="6"/>
      <c r="J16" s="10"/>
      <c r="K16" s="11"/>
      <c r="L16" s="94" t="s">
        <v>66</v>
      </c>
      <c r="M16" s="11"/>
      <c r="N16" s="10"/>
      <c r="O16" s="2"/>
      <c r="P16" s="2"/>
      <c r="Q16" s="2"/>
    </row>
    <row r="17" spans="1:15" x14ac:dyDescent="0.15">
      <c r="A17" s="142" t="s">
        <v>69</v>
      </c>
      <c r="B17" s="143"/>
      <c r="C17" s="99">
        <f>MIN(C5:C13)</f>
        <v>197</v>
      </c>
      <c r="D17" s="100">
        <f>C17/30</f>
        <v>6.5666666666666664</v>
      </c>
      <c r="H17" s="6"/>
      <c r="I17" s="6"/>
      <c r="J17" s="11"/>
      <c r="K17" s="11"/>
      <c r="L17" s="96" t="s">
        <v>67</v>
      </c>
      <c r="M17" s="95"/>
      <c r="N17" s="10"/>
    </row>
    <row r="18" spans="1:15" ht="14" thickBot="1" x14ac:dyDescent="0.2">
      <c r="A18" s="144" t="s">
        <v>70</v>
      </c>
      <c r="B18" s="145"/>
      <c r="C18" s="101">
        <f>MAX(C5:C13)</f>
        <v>282</v>
      </c>
      <c r="D18" s="102">
        <f>C18/30</f>
        <v>9.4</v>
      </c>
      <c r="H18" s="6"/>
      <c r="I18" s="6"/>
      <c r="J18" s="11"/>
      <c r="K18" s="11"/>
      <c r="L18" s="11"/>
      <c r="M18" s="11"/>
      <c r="N18" s="10"/>
    </row>
    <row r="19" spans="1:15" x14ac:dyDescent="0.15">
      <c r="K19" s="16"/>
      <c r="L19" s="16"/>
      <c r="M19" s="16"/>
    </row>
    <row r="20" spans="1:15" x14ac:dyDescent="0.15">
      <c r="O20" s="4"/>
    </row>
    <row r="21" spans="1:15" x14ac:dyDescent="0.15">
      <c r="O21" s="2"/>
    </row>
    <row r="22" spans="1:15" x14ac:dyDescent="0.15">
      <c r="G22" s="4"/>
      <c r="N22" s="12"/>
      <c r="O22" s="2"/>
    </row>
    <row r="23" spans="1:15" x14ac:dyDescent="0.15">
      <c r="O23" s="2"/>
    </row>
  </sheetData>
  <mergeCells count="5">
    <mergeCell ref="L1:N1"/>
    <mergeCell ref="O1:R1"/>
    <mergeCell ref="A16:B16"/>
    <mergeCell ref="A17:B17"/>
    <mergeCell ref="A18:B18"/>
  </mergeCells>
  <phoneticPr fontId="4" type="noConversion"/>
  <pageMargins left="0.5" right="0.5" top="0.5" bottom="0.5" header="0.5" footer="0.5"/>
  <pageSetup scale="85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opLeftCell="A7" workbookViewId="0">
      <selection activeCell="G14" sqref="G14"/>
    </sheetView>
  </sheetViews>
  <sheetFormatPr baseColWidth="10" defaultRowHeight="13" x14ac:dyDescent="0.15"/>
  <cols>
    <col min="1" max="1" width="11.5" bestFit="1" customWidth="1"/>
    <col min="2" max="3" width="6.5" customWidth="1"/>
    <col min="4" max="4" width="24" customWidth="1"/>
    <col min="5" max="5" width="15.6640625" customWidth="1"/>
    <col min="6" max="6" width="17.5" customWidth="1"/>
    <col min="7" max="256" width="8.83203125" customWidth="1"/>
  </cols>
  <sheetData>
    <row r="1" spans="1:8" ht="17" x14ac:dyDescent="0.15">
      <c r="A1" s="18" t="s">
        <v>0</v>
      </c>
      <c r="B1" s="18" t="s">
        <v>15</v>
      </c>
      <c r="C1" s="18"/>
      <c r="D1" s="18" t="s">
        <v>16</v>
      </c>
      <c r="E1" s="18" t="s">
        <v>17</v>
      </c>
      <c r="F1" s="18" t="s">
        <v>14</v>
      </c>
      <c r="G1" s="19" t="s">
        <v>39</v>
      </c>
      <c r="H1" s="19" t="s">
        <v>40</v>
      </c>
    </row>
    <row r="2" spans="1:8" ht="45.75" customHeight="1" x14ac:dyDescent="0.15">
      <c r="A2" s="20">
        <v>39159</v>
      </c>
      <c r="B2" s="21">
        <v>1</v>
      </c>
      <c r="C2" s="21" t="s">
        <v>33</v>
      </c>
      <c r="D2" s="21" t="s">
        <v>18</v>
      </c>
      <c r="E2" s="21" t="s">
        <v>19</v>
      </c>
      <c r="F2" s="21" t="s">
        <v>19</v>
      </c>
      <c r="G2" s="19">
        <v>-7</v>
      </c>
      <c r="H2" s="19" t="s">
        <v>29</v>
      </c>
    </row>
    <row r="3" spans="1:8" ht="45.75" customHeight="1" x14ac:dyDescent="0.15">
      <c r="A3" s="20">
        <v>39160</v>
      </c>
      <c r="B3" s="21">
        <v>2</v>
      </c>
      <c r="C3" s="21" t="s">
        <v>34</v>
      </c>
      <c r="D3" s="21" t="s">
        <v>22</v>
      </c>
      <c r="E3" s="21" t="s">
        <v>19</v>
      </c>
      <c r="F3" s="21"/>
      <c r="G3" s="19">
        <v>-6</v>
      </c>
      <c r="H3" s="19" t="s">
        <v>29</v>
      </c>
    </row>
    <row r="4" spans="1:8" ht="45.75" customHeight="1" x14ac:dyDescent="0.15">
      <c r="A4" s="20">
        <f>A3+1</f>
        <v>39161</v>
      </c>
      <c r="B4" s="21">
        <v>3</v>
      </c>
      <c r="C4" s="21" t="s">
        <v>35</v>
      </c>
      <c r="D4" s="21" t="s">
        <v>20</v>
      </c>
      <c r="E4" s="22" t="s">
        <v>19</v>
      </c>
      <c r="F4" s="22" t="s">
        <v>21</v>
      </c>
      <c r="G4" s="19">
        <v>-5</v>
      </c>
      <c r="H4" s="19" t="s">
        <v>29</v>
      </c>
    </row>
    <row r="5" spans="1:8" ht="45.75" customHeight="1" x14ac:dyDescent="0.15">
      <c r="A5" s="20">
        <f t="shared" ref="A5:A15" si="0">A4+1</f>
        <v>39162</v>
      </c>
      <c r="B5" s="21">
        <v>4</v>
      </c>
      <c r="C5" s="21" t="s">
        <v>36</v>
      </c>
      <c r="D5" s="21"/>
      <c r="E5" s="22" t="s">
        <v>41</v>
      </c>
      <c r="F5" s="22"/>
      <c r="G5" s="19">
        <v>-4</v>
      </c>
      <c r="H5" s="19" t="s">
        <v>29</v>
      </c>
    </row>
    <row r="6" spans="1:8" ht="45.75" customHeight="1" x14ac:dyDescent="0.15">
      <c r="A6" s="20">
        <f t="shared" si="0"/>
        <v>39163</v>
      </c>
      <c r="B6" s="21">
        <v>5</v>
      </c>
      <c r="C6" s="21" t="s">
        <v>35</v>
      </c>
      <c r="D6" s="23"/>
      <c r="E6" s="22" t="s">
        <v>26</v>
      </c>
      <c r="F6" s="19"/>
      <c r="G6" s="19">
        <v>-3</v>
      </c>
      <c r="H6" s="19" t="s">
        <v>29</v>
      </c>
    </row>
    <row r="7" spans="1:8" ht="45.75" customHeight="1" x14ac:dyDescent="0.15">
      <c r="A7" s="20">
        <f t="shared" si="0"/>
        <v>39164</v>
      </c>
      <c r="B7" s="21">
        <v>6</v>
      </c>
      <c r="C7" s="21" t="s">
        <v>37</v>
      </c>
      <c r="D7" s="23"/>
      <c r="E7" s="22"/>
      <c r="F7" s="22" t="s">
        <v>25</v>
      </c>
      <c r="G7" s="19">
        <v>-2</v>
      </c>
      <c r="H7" s="19" t="s">
        <v>29</v>
      </c>
    </row>
    <row r="8" spans="1:8" ht="45.75" customHeight="1" x14ac:dyDescent="0.15">
      <c r="A8" s="20">
        <f t="shared" si="0"/>
        <v>39165</v>
      </c>
      <c r="B8" s="21">
        <v>7</v>
      </c>
      <c r="C8" s="21" t="s">
        <v>42</v>
      </c>
      <c r="D8" s="19"/>
      <c r="E8" s="19"/>
      <c r="F8" s="22" t="s">
        <v>19</v>
      </c>
      <c r="G8" s="19">
        <v>-1</v>
      </c>
      <c r="H8" s="19" t="s">
        <v>38</v>
      </c>
    </row>
    <row r="9" spans="1:8" ht="45.75" customHeight="1" x14ac:dyDescent="0.15">
      <c r="A9" s="20">
        <f t="shared" si="0"/>
        <v>39166</v>
      </c>
      <c r="B9" s="21">
        <v>8</v>
      </c>
      <c r="C9" s="21" t="s">
        <v>33</v>
      </c>
      <c r="D9" s="22" t="s">
        <v>27</v>
      </c>
      <c r="E9" s="22" t="s">
        <v>23</v>
      </c>
      <c r="F9" s="22" t="s">
        <v>19</v>
      </c>
      <c r="G9" s="29">
        <v>0</v>
      </c>
      <c r="H9" s="24" t="s">
        <v>28</v>
      </c>
    </row>
    <row r="10" spans="1:8" ht="45.75" customHeight="1" x14ac:dyDescent="0.15">
      <c r="A10" s="20">
        <f t="shared" si="0"/>
        <v>39167</v>
      </c>
      <c r="B10" s="21">
        <v>9</v>
      </c>
      <c r="C10" s="21" t="s">
        <v>34</v>
      </c>
      <c r="D10" s="22" t="s">
        <v>27</v>
      </c>
      <c r="E10" s="22" t="s">
        <v>24</v>
      </c>
      <c r="F10" s="23">
        <v>2.59</v>
      </c>
      <c r="G10" s="29">
        <v>1</v>
      </c>
      <c r="H10" s="24" t="s">
        <v>28</v>
      </c>
    </row>
    <row r="11" spans="1:8" ht="45.75" customHeight="1" x14ac:dyDescent="0.15">
      <c r="A11" s="20">
        <f t="shared" si="0"/>
        <v>39168</v>
      </c>
      <c r="B11" s="21">
        <v>10</v>
      </c>
      <c r="C11" s="21" t="s">
        <v>35</v>
      </c>
      <c r="D11" s="23"/>
      <c r="E11" s="23"/>
      <c r="F11" s="23"/>
      <c r="G11" s="29">
        <v>2</v>
      </c>
      <c r="H11" s="19" t="s">
        <v>30</v>
      </c>
    </row>
    <row r="12" spans="1:8" s="17" customFormat="1" ht="45.75" customHeight="1" x14ac:dyDescent="0.15">
      <c r="A12" s="25">
        <f t="shared" si="0"/>
        <v>39169</v>
      </c>
      <c r="B12" s="26">
        <v>11</v>
      </c>
      <c r="C12" s="26" t="s">
        <v>36</v>
      </c>
      <c r="D12" s="27"/>
      <c r="E12" s="27"/>
      <c r="F12" s="27"/>
      <c r="G12" s="30">
        <v>3</v>
      </c>
      <c r="H12" s="28"/>
    </row>
    <row r="13" spans="1:8" s="17" customFormat="1" ht="45.75" customHeight="1" x14ac:dyDescent="0.15">
      <c r="A13" s="25">
        <f t="shared" si="0"/>
        <v>39170</v>
      </c>
      <c r="B13" s="26">
        <v>12</v>
      </c>
      <c r="C13" s="26" t="s">
        <v>35</v>
      </c>
      <c r="D13" s="27"/>
      <c r="E13" s="27"/>
      <c r="F13" s="27" t="s">
        <v>43</v>
      </c>
      <c r="G13" s="30">
        <v>4</v>
      </c>
      <c r="H13" s="28" t="s">
        <v>31</v>
      </c>
    </row>
    <row r="14" spans="1:8" s="17" customFormat="1" ht="44.25" customHeight="1" x14ac:dyDescent="0.15">
      <c r="A14" s="25">
        <f t="shared" si="0"/>
        <v>39171</v>
      </c>
      <c r="B14" s="26">
        <v>13</v>
      </c>
      <c r="C14" s="26" t="s">
        <v>37</v>
      </c>
      <c r="D14" s="27"/>
      <c r="E14" s="27"/>
      <c r="F14" s="27" t="s">
        <v>43</v>
      </c>
      <c r="G14" s="30">
        <v>5</v>
      </c>
      <c r="H14" s="28" t="s">
        <v>31</v>
      </c>
    </row>
    <row r="15" spans="1:8" s="17" customFormat="1" ht="30" customHeight="1" x14ac:dyDescent="0.15">
      <c r="A15" s="25">
        <f t="shared" si="0"/>
        <v>39172</v>
      </c>
      <c r="B15" s="26">
        <v>14</v>
      </c>
      <c r="C15" s="26" t="s">
        <v>42</v>
      </c>
      <c r="D15" s="28"/>
      <c r="E15" s="28"/>
      <c r="F15" s="28"/>
      <c r="G15" s="30">
        <v>6</v>
      </c>
      <c r="H15" s="28" t="s">
        <v>32</v>
      </c>
    </row>
  </sheetData>
  <phoneticPr fontId="4" type="noConversion"/>
  <pageMargins left="0.75" right="0.75" top="1" bottom="1" header="0.5" footer="0.5"/>
  <pageSetup orientation="portrait"/>
  <headerFooter alignWithMargins="0">
    <oddHeader>&amp;CHootie x Corey
April 2007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Heat Cycles</vt:lpstr>
      <vt:lpstr>Example</vt:lpstr>
      <vt:lpstr>Sheet3</vt:lpstr>
      <vt:lpstr>Example!Print_Titles</vt:lpstr>
      <vt:lpstr>'Heat Cycles'!Print_Titles</vt:lpstr>
    </vt:vector>
  </TitlesOfParts>
  <Company>Gaylan's Goldens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 Watkins</dc:creator>
  <cp:lastModifiedBy>Nicole Barnett</cp:lastModifiedBy>
  <cp:lastPrinted>2007-03-26T21:36:40Z</cp:lastPrinted>
  <dcterms:created xsi:type="dcterms:W3CDTF">2000-03-13T02:22:16Z</dcterms:created>
  <dcterms:modified xsi:type="dcterms:W3CDTF">2021-03-08T22:37:35Z</dcterms:modified>
</cp:coreProperties>
</file>