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00" windowWidth="11112" windowHeight="7428"/>
  </bookViews>
  <sheets>
    <sheet name="Individual Breeding" sheetId="4" r:id="rId1"/>
    <sheet name="Example" sheetId="2" r:id="rId2"/>
  </sheets>
  <calcPr calcId="145621"/>
</workbook>
</file>

<file path=xl/calcChain.xml><?xml version="1.0" encoding="utf-8"?>
<calcChain xmlns="http://schemas.openxmlformats.org/spreadsheetml/2006/main">
  <c r="B2" i="4" l="1"/>
  <c r="F37" i="4"/>
  <c r="G36" i="4"/>
  <c r="F40" i="4"/>
  <c r="F34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3" i="4"/>
  <c r="F36" i="4"/>
  <c r="G35" i="4"/>
  <c r="F35" i="4"/>
  <c r="G39" i="4"/>
  <c r="G37" i="4"/>
  <c r="F38" i="4" s="1"/>
  <c r="G38" i="4" s="1"/>
  <c r="F39" i="4" s="1"/>
  <c r="G34" i="4"/>
  <c r="H30" i="4"/>
  <c r="H29" i="4"/>
  <c r="G30" i="4"/>
  <c r="G29" i="4"/>
  <c r="F29" i="4"/>
  <c r="F30" i="4"/>
  <c r="E30" i="4"/>
  <c r="E29" i="4"/>
  <c r="K28" i="2"/>
  <c r="K27" i="2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2" i="2"/>
  <c r="J27" i="2"/>
  <c r="E31" i="2"/>
  <c r="F31" i="2" s="1"/>
  <c r="E32" i="2" s="1"/>
  <c r="F32" i="2" s="1"/>
  <c r="E33" i="2" s="1"/>
  <c r="E27" i="2"/>
  <c r="F27" i="2"/>
  <c r="G27" i="2" s="1"/>
  <c r="H27" i="2"/>
  <c r="I27" i="2"/>
  <c r="J28" i="2"/>
  <c r="I28" i="2"/>
  <c r="F33" i="2"/>
</calcChain>
</file>

<file path=xl/comments1.xml><?xml version="1.0" encoding="utf-8"?>
<comments xmlns="http://schemas.openxmlformats.org/spreadsheetml/2006/main">
  <authors>
    <author>Owner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Normal, cornification increases 10% per day</t>
        </r>
      </text>
    </comment>
    <comment ref="I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LH peak is 24-28 hours after the start of estrus.
Ovulation occurs 24-48 hours after LH peak.
It takes 24 hours for all oocytes to be released and another 24-48 hours for the cells to divide.
If it is not fertilized, the oocytes die 3-4 days post maturation (5-6 days post ovulation). 
The fertile period of breeding is generally recommended as the 3rd to the 5th days of estrus, or every other day of estrus</t>
        </r>
      </text>
    </comment>
  </commentList>
</comments>
</file>

<file path=xl/comments2.xml><?xml version="1.0" encoding="utf-8"?>
<comments xmlns="http://schemas.openxmlformats.org/spreadsheetml/2006/main">
  <authors>
    <author>Owner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Normal, cornification increases 10% per day</t>
        </r>
      </text>
    </comment>
    <comment ref="I1" authorId="0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LH peak is 24-28 hours after the start of estrus.
Ovulation occurs 24-48 hours after LH peak.
It takes 24 hours for all oocytes to be released and another 24-48 hours for the cells to divide.
If it is not fertilized, the oocytes die 3-4 days post maturation (5-6 days post ovulation). 
The fertile period of breeding is generally recommended as the 3rd to the 5th days of estrus, or every other day of estrus</t>
        </r>
      </text>
    </comment>
  </commentList>
</comments>
</file>

<file path=xl/sharedStrings.xml><?xml version="1.0" encoding="utf-8"?>
<sst xmlns="http://schemas.openxmlformats.org/spreadsheetml/2006/main" count="115" uniqueCount="84">
  <si>
    <t>Date</t>
  </si>
  <si>
    <t>Breeding?</t>
  </si>
  <si>
    <t>Comments</t>
  </si>
  <si>
    <t>litter born</t>
  </si>
  <si>
    <t>Proestrus Day 1</t>
  </si>
  <si>
    <t>Proestrus Day 2</t>
  </si>
  <si>
    <t>Proestrus Day 3</t>
  </si>
  <si>
    <t>Proestrus Day 4</t>
  </si>
  <si>
    <t>Proestrus Day 5</t>
  </si>
  <si>
    <t>Proestrus Day 6</t>
  </si>
  <si>
    <t>Proestrus Day 7</t>
  </si>
  <si>
    <t>Proestrus Day 8</t>
  </si>
  <si>
    <t>Estrus Day 1</t>
  </si>
  <si>
    <t>Estrus Day 2</t>
  </si>
  <si>
    <t>Estrus Day 3</t>
  </si>
  <si>
    <t>Estrus Day 4</t>
  </si>
  <si>
    <t>Estrus Day 5</t>
  </si>
  <si>
    <t>Estrus Day 6</t>
  </si>
  <si>
    <t>LH</t>
  </si>
  <si>
    <t>2nd trimester begns</t>
  </si>
  <si>
    <t>3rd trimester begins</t>
  </si>
  <si>
    <t>in season; vulva swollen</t>
  </si>
  <si>
    <t>Idexx</t>
  </si>
  <si>
    <t>Hormone Events</t>
  </si>
  <si>
    <t>Vulva softening</t>
  </si>
  <si>
    <t>Vulva turgid</t>
  </si>
  <si>
    <t>Key Dates</t>
  </si>
  <si>
    <t>per LH</t>
  </si>
  <si>
    <t>per ovulation</t>
  </si>
  <si>
    <t>Litter due</t>
  </si>
  <si>
    <t>per diestrus</t>
  </si>
  <si>
    <t>neonatal</t>
  </si>
  <si>
    <t>transition</t>
  </si>
  <si>
    <t>sensitive</t>
  </si>
  <si>
    <t>Begins</t>
  </si>
  <si>
    <t>Ends</t>
  </si>
  <si>
    <t>go home</t>
  </si>
  <si>
    <t>Confirm PG</t>
  </si>
  <si>
    <t>TCI</t>
  </si>
  <si>
    <t>AI with scope to deposit semen at cervix</t>
  </si>
  <si>
    <t>felt different on feathering</t>
  </si>
  <si>
    <t>Vulva soft</t>
  </si>
  <si>
    <t>Smear; Jim</t>
  </si>
  <si>
    <t>Smear: Gayle</t>
  </si>
  <si>
    <t>Smear: Jim</t>
  </si>
  <si>
    <t>Smear: Jim. Eating well, active, flirting with Glee</t>
  </si>
  <si>
    <t>Smears: Gayle &amp; Keith. Vaginoscopy &amp; smear indicates she is in estrus; 216 million good sperm</t>
  </si>
  <si>
    <t>Smears: Keith &amp; Debbie (estrus), Gayle (diestrus). Vaginoscopy &amp; smear indicates she is still in estrus but Debbie thought she felt different on feathering;~215 million good sperm</t>
  </si>
  <si>
    <t>KEY DATES</t>
  </si>
  <si>
    <t>Ovulation</t>
  </si>
  <si>
    <t>Diestrus</t>
  </si>
  <si>
    <t>some parabasal cells but mostly cornified</t>
  </si>
  <si>
    <t>almost all parabasal cells</t>
  </si>
  <si>
    <t>Diestrust Day 1</t>
  </si>
  <si>
    <t>Eggs Ripe</t>
  </si>
  <si>
    <t>Day of Heat</t>
  </si>
  <si>
    <t>Day of Week</t>
  </si>
  <si>
    <r>
      <t>Stage</t>
    </r>
    <r>
      <rPr>
        <sz val="10"/>
        <rFont val="Arial"/>
        <family val="2"/>
      </rPr>
      <t xml:space="preserve"> (Proestrus, Estrus, Diestrus)</t>
    </r>
  </si>
  <si>
    <t>Smear % Cornified</t>
  </si>
  <si>
    <t>Progesterone Level</t>
  </si>
  <si>
    <t>Progeterone Lab</t>
  </si>
  <si>
    <t>Antech</t>
  </si>
  <si>
    <t>Physical/ Behavioral Signs</t>
  </si>
  <si>
    <t xml:space="preserve"> </t>
  </si>
  <si>
    <t>When was?</t>
  </si>
  <si>
    <t>Whelping</t>
  </si>
  <si>
    <t>1st trimester</t>
  </si>
  <si>
    <t>2nd trimester</t>
  </si>
  <si>
    <t>3rd trimester</t>
  </si>
  <si>
    <t>LH Peak</t>
  </si>
  <si>
    <t>Week to send pups home</t>
  </si>
  <si>
    <r>
      <t xml:space="preserve">Date </t>
    </r>
    <r>
      <rPr>
        <sz val="9"/>
        <rFont val="Arial"/>
        <family val="2"/>
      </rPr>
      <t>(MM/DD/YYYY)</t>
    </r>
  </si>
  <si>
    <t>Dates to Confirm Pregnancy</t>
  </si>
  <si>
    <t>Earliest</t>
  </si>
  <si>
    <t xml:space="preserve">Latest </t>
  </si>
  <si>
    <t>neonatal period</t>
  </si>
  <si>
    <t>transition period</t>
  </si>
  <si>
    <t>sensitive period</t>
  </si>
  <si>
    <t>send pups home</t>
  </si>
  <si>
    <t>Due Dates</t>
  </si>
  <si>
    <t>Pregnancy and Puppy Stages</t>
  </si>
  <si>
    <r>
      <t xml:space="preserve">Day of Week </t>
    </r>
    <r>
      <rPr>
        <sz val="9"/>
        <rFont val="Arial"/>
        <family val="2"/>
      </rPr>
      <t>(Automatically fills from date you enter in Column C)</t>
    </r>
  </si>
  <si>
    <t>Example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</si>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</sst>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2" borderId="0" xfId="0" applyFill="1"/>
    <xf numFmtId="14" fontId="0" fillId="2" borderId="0" xfId="0" applyNumberFormat="1" applyFill="1"/>
    <xf numFmtId="0" fontId="3" fillId="2" borderId="0" xfId="0" applyFont="1" applyFill="1"/>
    <xf numFmtId="0" fontId="3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165" fontId="0" fillId="0" borderId="0" xfId="0" applyNumberForma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4" fontId="3" fillId="2" borderId="0" xfId="0" applyNumberFormat="1" applyFont="1" applyFill="1" applyAlignment="1">
      <alignment wrapText="1"/>
    </xf>
    <xf numFmtId="14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/>
    <xf numFmtId="0" fontId="0" fillId="0" borderId="0" xfId="0" applyFont="1" applyFill="1"/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14" fontId="0" fillId="0" borderId="0" xfId="0" applyNumberFormat="1" applyFill="1" applyAlignment="1">
      <alignment horizontal="center"/>
    </xf>
    <xf numFmtId="14" fontId="3" fillId="0" borderId="0" xfId="0" applyNumberFormat="1" applyFont="1" applyFill="1"/>
    <xf numFmtId="165" fontId="3" fillId="0" borderId="0" xfId="0" applyNumberFormat="1" applyFont="1" applyFill="1" applyAlignment="1">
      <alignment horizontal="right"/>
    </xf>
    <xf numFmtId="165" fontId="0" fillId="2" borderId="0" xfId="0" applyNumberFormat="1" applyFill="1"/>
    <xf numFmtId="0" fontId="0" fillId="2" borderId="0" xfId="0" applyFont="1" applyFill="1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14" fontId="0" fillId="0" borderId="0" xfId="0" applyNumberFormat="1" applyFill="1" applyBorder="1"/>
    <xf numFmtId="14" fontId="0" fillId="0" borderId="0" xfId="0" applyNumberFormat="1" applyFill="1" applyBorder="1" applyAlignment="1">
      <alignment wrapText="1"/>
    </xf>
    <xf numFmtId="14" fontId="0" fillId="0" borderId="0" xfId="0" applyNumberForma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/>
    <xf numFmtId="0" fontId="0" fillId="0" borderId="0" xfId="0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0" fontId="1" fillId="0" borderId="0" xfId="0" applyFont="1" applyFill="1" applyBorder="1"/>
    <xf numFmtId="14" fontId="6" fillId="0" borderId="15" xfId="0" applyNumberFormat="1" applyFont="1" applyFill="1" applyBorder="1" applyAlignment="1">
      <alignment horizontal="center"/>
    </xf>
    <xf numFmtId="14" fontId="6" fillId="0" borderId="16" xfId="0" applyNumberFormat="1" applyFont="1" applyFill="1" applyBorder="1" applyAlignment="1">
      <alignment horizontal="center"/>
    </xf>
    <xf numFmtId="14" fontId="6" fillId="0" borderId="17" xfId="0" applyNumberFormat="1" applyFont="1" applyFill="1" applyBorder="1" applyAlignment="1">
      <alignment horizontal="center"/>
    </xf>
    <xf numFmtId="14" fontId="6" fillId="0" borderId="12" xfId="0" applyNumberFormat="1" applyFont="1" applyFill="1" applyBorder="1" applyAlignment="1">
      <alignment horizontal="center"/>
    </xf>
    <xf numFmtId="14" fontId="6" fillId="0" borderId="13" xfId="0" applyNumberFormat="1" applyFont="1" applyFill="1" applyBorder="1" applyAlignment="1">
      <alignment horizontal="center"/>
    </xf>
    <xf numFmtId="0" fontId="0" fillId="0" borderId="18" xfId="0" applyFill="1" applyBorder="1"/>
    <xf numFmtId="0" fontId="1" fillId="0" borderId="20" xfId="0" applyFont="1" applyFill="1" applyBorder="1" applyAlignment="1">
      <alignment horizontal="center"/>
    </xf>
    <xf numFmtId="14" fontId="0" fillId="0" borderId="21" xfId="0" applyNumberFormat="1" applyFill="1" applyBorder="1"/>
    <xf numFmtId="14" fontId="0" fillId="0" borderId="20" xfId="0" applyNumberFormat="1" applyFill="1" applyBorder="1"/>
    <xf numFmtId="14" fontId="3" fillId="0" borderId="20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4" fontId="6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4" fontId="1" fillId="12" borderId="13" xfId="0" applyNumberFormat="1" applyFont="1" applyFill="1" applyBorder="1" applyAlignment="1" applyProtection="1">
      <alignment horizontal="center"/>
      <protection locked="0"/>
    </xf>
    <xf numFmtId="14" fontId="3" fillId="3" borderId="9" xfId="0" applyNumberFormat="1" applyFont="1" applyFill="1" applyBorder="1" applyProtection="1">
      <protection locked="0"/>
    </xf>
    <xf numFmtId="14" fontId="3" fillId="7" borderId="9" xfId="0" applyNumberFormat="1" applyFont="1" applyFill="1" applyBorder="1" applyProtection="1">
      <protection locked="0"/>
    </xf>
    <xf numFmtId="14" fontId="0" fillId="8" borderId="11" xfId="0" applyNumberFormat="1" applyFill="1" applyBorder="1" applyProtection="1"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wrapText="1"/>
      <protection locked="0"/>
    </xf>
    <xf numFmtId="164" fontId="0" fillId="0" borderId="0" xfId="0" applyNumberForma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164" fontId="3" fillId="0" borderId="0" xfId="0" applyNumberFormat="1" applyFont="1" applyFill="1" applyAlignment="1" applyProtection="1">
      <alignment wrapText="1"/>
      <protection locked="0"/>
    </xf>
    <xf numFmtId="164" fontId="3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14" fontId="3" fillId="0" borderId="0" xfId="0" applyNumberFormat="1" applyFont="1" applyFill="1" applyProtection="1">
      <protection locked="0"/>
    </xf>
    <xf numFmtId="14" fontId="0" fillId="0" borderId="0" xfId="0" applyNumberFormat="1" applyFill="1" applyAlignment="1" applyProtection="1">
      <alignment wrapText="1"/>
      <protection locked="0"/>
    </xf>
    <xf numFmtId="0" fontId="0" fillId="0" borderId="0" xfId="0" applyFill="1" applyAlignment="1" applyProtection="1">
      <alignment horizontal="right" wrapText="1"/>
      <protection locked="0"/>
    </xf>
    <xf numFmtId="165" fontId="0" fillId="0" borderId="0" xfId="0" applyNumberForma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165" fontId="3" fillId="0" borderId="0" xfId="0" applyNumberFormat="1" applyFont="1" applyFill="1" applyAlignment="1" applyProtection="1">
      <alignment horizontal="right" wrapText="1"/>
      <protection locked="0"/>
    </xf>
    <xf numFmtId="165" fontId="0" fillId="0" borderId="0" xfId="0" applyNumberFormat="1" applyFill="1" applyAlignment="1" applyProtection="1">
      <alignment horizontal="right" wrapText="1"/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14" fontId="0" fillId="0" borderId="0" xfId="0" applyNumberForma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14" fontId="3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right" wrapText="1"/>
      <protection locked="0"/>
    </xf>
    <xf numFmtId="0" fontId="1" fillId="0" borderId="19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14" fontId="6" fillId="0" borderId="0" xfId="0" applyNumberFormat="1" applyFont="1" applyFill="1" applyBorder="1" applyAlignment="1">
      <alignment horizontal="right"/>
    </xf>
    <xf numFmtId="14" fontId="0" fillId="0" borderId="22" xfId="0" applyNumberFormat="1" applyFill="1" applyBorder="1"/>
    <xf numFmtId="14" fontId="0" fillId="0" borderId="23" xfId="0" applyNumberFormat="1" applyFill="1" applyBorder="1"/>
    <xf numFmtId="14" fontId="0" fillId="0" borderId="24" xfId="0" applyNumberFormat="1" applyFill="1" applyBorder="1"/>
    <xf numFmtId="0" fontId="0" fillId="0" borderId="18" xfId="0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vertical="center"/>
    </xf>
    <xf numFmtId="14" fontId="0" fillId="0" borderId="20" xfId="0" applyNumberFormat="1" applyFill="1" applyBorder="1" applyAlignment="1">
      <alignment horizontal="center"/>
    </xf>
    <xf numFmtId="14" fontId="0" fillId="0" borderId="20" xfId="0" applyNumberFormat="1" applyFill="1" applyBorder="1" applyAlignment="1">
      <alignment horizontal="center" wrapText="1"/>
    </xf>
    <xf numFmtId="14" fontId="0" fillId="0" borderId="23" xfId="0" applyNumberFormat="1" applyFill="1" applyBorder="1" applyAlignment="1">
      <alignment horizontal="center" wrapText="1"/>
    </xf>
    <xf numFmtId="0" fontId="0" fillId="0" borderId="24" xfId="0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/>
    </xf>
    <xf numFmtId="14" fontId="0" fillId="0" borderId="26" xfId="0" applyNumberFormat="1" applyFill="1" applyBorder="1" applyAlignment="1">
      <alignment horizontal="center"/>
    </xf>
    <xf numFmtId="0" fontId="0" fillId="0" borderId="27" xfId="0" applyFill="1" applyBorder="1"/>
    <xf numFmtId="0" fontId="1" fillId="0" borderId="28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0" fontId="0" fillId="0" borderId="16" xfId="0" applyFill="1" applyBorder="1"/>
    <xf numFmtId="0" fontId="1" fillId="10" borderId="30" xfId="0" applyFont="1" applyFill="1" applyBorder="1" applyAlignment="1">
      <alignment horizontal="center" wrapText="1"/>
    </xf>
    <xf numFmtId="0" fontId="1" fillId="10" borderId="31" xfId="0" applyFont="1" applyFill="1" applyBorder="1" applyAlignment="1">
      <alignment horizontal="center" wrapText="1"/>
    </xf>
    <xf numFmtId="0" fontId="1" fillId="10" borderId="32" xfId="0" applyFont="1" applyFill="1" applyBorder="1" applyAlignment="1">
      <alignment horizontal="center" wrapText="1"/>
    </xf>
    <xf numFmtId="14" fontId="0" fillId="0" borderId="4" xfId="0" applyNumberFormat="1" applyFill="1" applyBorder="1" applyAlignment="1">
      <alignment horizontal="center" vertical="top" wrapText="1"/>
    </xf>
    <xf numFmtId="14" fontId="0" fillId="0" borderId="1" xfId="0" applyNumberFormat="1" applyFill="1" applyBorder="1" applyAlignment="1">
      <alignment horizontal="center" wrapText="1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14" fontId="3" fillId="0" borderId="0" xfId="0" applyNumberFormat="1" applyFont="1" applyFill="1" applyBorder="1" applyProtection="1">
      <protection locked="0"/>
    </xf>
    <xf numFmtId="14" fontId="0" fillId="0" borderId="0" xfId="0" applyNumberForma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7" fillId="13" borderId="30" xfId="0" applyFont="1" applyFill="1" applyBorder="1" applyAlignment="1">
      <alignment horizont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7" fillId="9" borderId="10" xfId="0" applyFont="1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1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15" sqref="D15"/>
    </sheetView>
  </sheetViews>
  <sheetFormatPr defaultColWidth="8.88671875" defaultRowHeight="13.2" x14ac:dyDescent="0.25"/>
  <cols>
    <col min="1" max="1" width="8.88671875" style="49"/>
    <col min="2" max="2" width="14.109375" style="1" customWidth="1"/>
    <col min="3" max="3" width="13.88671875" style="1" customWidth="1"/>
    <col min="4" max="4" width="16.44140625" style="1" customWidth="1"/>
    <col min="5" max="5" width="22.44140625" style="8" customWidth="1"/>
    <col min="6" max="6" width="17.6640625" style="8" customWidth="1"/>
    <col min="7" max="7" width="17.77734375" style="1" customWidth="1"/>
    <col min="8" max="8" width="14.6640625" style="1" customWidth="1"/>
    <col min="9" max="9" width="12.21875" style="1" customWidth="1"/>
    <col min="10" max="10" width="13.109375" style="1" bestFit="1" customWidth="1"/>
    <col min="11" max="11" width="22" style="1" customWidth="1"/>
    <col min="12" max="16384" width="8.88671875" style="1"/>
  </cols>
  <sheetData>
    <row r="1" spans="1:11" ht="59.4" x14ac:dyDescent="0.25">
      <c r="A1" s="11" t="s">
        <v>55</v>
      </c>
      <c r="B1" s="11" t="s">
        <v>81</v>
      </c>
      <c r="C1" s="11" t="s">
        <v>71</v>
      </c>
      <c r="D1" s="11" t="s">
        <v>57</v>
      </c>
      <c r="E1" s="11" t="s">
        <v>62</v>
      </c>
      <c r="F1" s="11" t="s">
        <v>58</v>
      </c>
      <c r="G1" s="11" t="s">
        <v>59</v>
      </c>
      <c r="H1" s="11" t="s">
        <v>60</v>
      </c>
      <c r="I1" s="11" t="s">
        <v>23</v>
      </c>
      <c r="J1" s="10" t="s">
        <v>1</v>
      </c>
      <c r="K1" s="12" t="s">
        <v>2</v>
      </c>
    </row>
    <row r="2" spans="1:11" s="49" customFormat="1" x14ac:dyDescent="0.25">
      <c r="A2" s="31" t="s">
        <v>82</v>
      </c>
      <c r="B2" s="34" t="str">
        <f>TEXT(C2,"ddd")</f>
        <v>Fri</v>
      </c>
      <c r="C2" s="34">
        <v>41950</v>
      </c>
      <c r="D2" s="34" t="s">
        <v>4</v>
      </c>
      <c r="E2" s="144" t="s">
        <v>21</v>
      </c>
      <c r="F2" s="145">
        <v>0.25</v>
      </c>
      <c r="G2" s="49">
        <v>0.2</v>
      </c>
      <c r="H2" s="31" t="s">
        <v>22</v>
      </c>
      <c r="J2" s="146" t="s">
        <v>83</v>
      </c>
      <c r="K2" s="31" t="s">
        <v>42</v>
      </c>
    </row>
    <row r="3" spans="1:11" x14ac:dyDescent="0.25">
      <c r="A3" s="49">
        <v>1</v>
      </c>
      <c r="B3" s="2" t="str">
        <f>IF(C3=0," ",TEXT(C3,"ddd"))</f>
        <v xml:space="preserve"> </v>
      </c>
      <c r="C3" s="92"/>
      <c r="D3" s="101"/>
      <c r="E3" s="93"/>
      <c r="F3" s="94"/>
      <c r="G3" s="93"/>
      <c r="H3" s="93"/>
      <c r="I3" s="93"/>
      <c r="J3" s="101"/>
      <c r="K3" s="95"/>
    </row>
    <row r="4" spans="1:11" x14ac:dyDescent="0.25">
      <c r="A4" s="49">
        <v>2</v>
      </c>
      <c r="B4" s="2" t="str">
        <f t="shared" ref="B4:B23" si="0">IF(C4=0," ",TEXT(C4,"ddd"))</f>
        <v xml:space="preserve"> </v>
      </c>
      <c r="C4" s="92"/>
      <c r="D4" s="101"/>
      <c r="E4" s="93"/>
      <c r="F4" s="94"/>
      <c r="G4" s="93"/>
      <c r="H4" s="93"/>
      <c r="I4" s="93"/>
      <c r="J4" s="93"/>
      <c r="K4" s="93"/>
    </row>
    <row r="5" spans="1:11" x14ac:dyDescent="0.25">
      <c r="A5" s="49">
        <v>3</v>
      </c>
      <c r="B5" s="2" t="str">
        <f t="shared" si="0"/>
        <v xml:space="preserve"> </v>
      </c>
      <c r="C5" s="92"/>
      <c r="D5" s="101"/>
      <c r="E5" s="93"/>
      <c r="F5" s="93"/>
      <c r="G5" s="93"/>
      <c r="H5" s="93"/>
      <c r="I5" s="93"/>
      <c r="J5" s="93"/>
      <c r="K5" s="93"/>
    </row>
    <row r="6" spans="1:11" x14ac:dyDescent="0.25">
      <c r="A6" s="49">
        <v>4</v>
      </c>
      <c r="B6" s="2" t="str">
        <f t="shared" si="0"/>
        <v xml:space="preserve"> </v>
      </c>
      <c r="C6" s="92"/>
      <c r="D6" s="101"/>
      <c r="E6" s="93"/>
      <c r="F6" s="94"/>
      <c r="G6" s="102"/>
      <c r="H6" s="102"/>
      <c r="I6" s="102"/>
      <c r="J6" s="93"/>
      <c r="K6" s="95"/>
    </row>
    <row r="7" spans="1:11" x14ac:dyDescent="0.25">
      <c r="A7" s="49">
        <v>5</v>
      </c>
      <c r="B7" s="2" t="str">
        <f t="shared" si="0"/>
        <v xml:space="preserve"> </v>
      </c>
      <c r="C7" s="92"/>
      <c r="D7" s="101"/>
      <c r="E7" s="93"/>
      <c r="F7" s="94"/>
      <c r="G7" s="93"/>
      <c r="H7" s="93"/>
      <c r="I7" s="93"/>
      <c r="J7" s="93"/>
      <c r="K7" s="95"/>
    </row>
    <row r="8" spans="1:11" x14ac:dyDescent="0.25">
      <c r="A8" s="49">
        <v>6</v>
      </c>
      <c r="B8" s="2" t="str">
        <f t="shared" si="0"/>
        <v xml:space="preserve"> </v>
      </c>
      <c r="C8" s="92"/>
      <c r="D8" s="101"/>
      <c r="E8" s="93"/>
      <c r="F8" s="93"/>
      <c r="G8" s="93"/>
      <c r="H8" s="93"/>
      <c r="I8" s="93"/>
      <c r="J8" s="93"/>
      <c r="K8" s="93"/>
    </row>
    <row r="9" spans="1:11" x14ac:dyDescent="0.25">
      <c r="A9" s="49">
        <v>7</v>
      </c>
      <c r="B9" s="2" t="str">
        <f t="shared" si="0"/>
        <v xml:space="preserve"> </v>
      </c>
      <c r="C9" s="92"/>
      <c r="D9" s="101"/>
      <c r="E9" s="93"/>
      <c r="F9" s="94"/>
      <c r="G9" s="93"/>
      <c r="H9" s="93"/>
      <c r="I9" s="95"/>
      <c r="J9" s="93"/>
      <c r="K9" s="95"/>
    </row>
    <row r="10" spans="1:11" x14ac:dyDescent="0.25">
      <c r="A10" s="49">
        <v>8</v>
      </c>
      <c r="B10" s="2" t="str">
        <f t="shared" si="0"/>
        <v xml:space="preserve"> </v>
      </c>
      <c r="C10" s="92"/>
      <c r="D10" s="101"/>
      <c r="E10" s="93"/>
      <c r="F10" s="96"/>
      <c r="G10" s="103"/>
      <c r="H10" s="103"/>
      <c r="I10" s="95"/>
      <c r="J10" s="93"/>
      <c r="K10" s="104"/>
    </row>
    <row r="11" spans="1:11" x14ac:dyDescent="0.25">
      <c r="A11" s="49">
        <v>9</v>
      </c>
      <c r="B11" s="2" t="str">
        <f t="shared" si="0"/>
        <v xml:space="preserve"> </v>
      </c>
      <c r="C11" s="92"/>
      <c r="D11" s="101"/>
      <c r="E11" s="95"/>
      <c r="F11" s="96"/>
      <c r="G11" s="103"/>
      <c r="H11" s="93"/>
      <c r="I11" s="95"/>
      <c r="J11" s="93"/>
      <c r="K11" s="104"/>
    </row>
    <row r="12" spans="1:11" x14ac:dyDescent="0.25">
      <c r="A12" s="49">
        <v>10</v>
      </c>
      <c r="B12" s="2" t="str">
        <f t="shared" si="0"/>
        <v xml:space="preserve"> </v>
      </c>
      <c r="C12" s="100"/>
      <c r="D12" s="101"/>
      <c r="E12" s="95"/>
      <c r="F12" s="96"/>
      <c r="G12" s="105"/>
      <c r="H12" s="106"/>
      <c r="I12" s="93"/>
      <c r="J12" s="93"/>
      <c r="K12" s="93"/>
    </row>
    <row r="13" spans="1:11" x14ac:dyDescent="0.25">
      <c r="A13" s="49">
        <v>11</v>
      </c>
      <c r="B13" s="2" t="str">
        <f t="shared" si="0"/>
        <v xml:space="preserve"> </v>
      </c>
      <c r="C13" s="92"/>
      <c r="D13" s="101"/>
      <c r="E13" s="93"/>
      <c r="F13" s="96"/>
      <c r="G13" s="102"/>
      <c r="H13" s="102"/>
      <c r="I13" s="107"/>
      <c r="J13" s="93"/>
      <c r="K13" s="104"/>
    </row>
    <row r="14" spans="1:11" x14ac:dyDescent="0.25">
      <c r="A14" s="65">
        <v>12</v>
      </c>
      <c r="B14" s="2" t="str">
        <f t="shared" si="0"/>
        <v xml:space="preserve"> </v>
      </c>
      <c r="C14" s="92"/>
      <c r="D14" s="108"/>
      <c r="E14" s="95" t="s">
        <v>63</v>
      </c>
      <c r="F14" s="97"/>
      <c r="G14" s="93"/>
      <c r="H14" s="93"/>
      <c r="I14" s="93"/>
      <c r="J14" s="107"/>
      <c r="K14" s="95"/>
    </row>
    <row r="15" spans="1:11" x14ac:dyDescent="0.25">
      <c r="A15" s="65">
        <v>13</v>
      </c>
      <c r="B15" s="2" t="str">
        <f t="shared" si="0"/>
        <v xml:space="preserve"> </v>
      </c>
      <c r="C15" s="92"/>
      <c r="D15" s="108"/>
      <c r="E15" s="98"/>
      <c r="F15" s="97"/>
      <c r="G15" s="93"/>
      <c r="H15" s="93"/>
      <c r="I15" s="109"/>
      <c r="J15" s="99"/>
      <c r="K15" s="95"/>
    </row>
    <row r="16" spans="1:11" x14ac:dyDescent="0.25">
      <c r="A16" s="49">
        <v>14</v>
      </c>
      <c r="B16" s="2" t="str">
        <f t="shared" si="0"/>
        <v xml:space="preserve"> </v>
      </c>
      <c r="C16" s="92"/>
      <c r="D16" s="110"/>
      <c r="E16" s="93"/>
      <c r="F16" s="94"/>
      <c r="G16" s="111"/>
      <c r="H16" s="111"/>
      <c r="I16" s="93"/>
      <c r="J16" s="93"/>
      <c r="K16" s="95"/>
    </row>
    <row r="17" spans="1:12" x14ac:dyDescent="0.25">
      <c r="A17" s="49">
        <v>15</v>
      </c>
      <c r="B17" s="2" t="str">
        <f t="shared" si="0"/>
        <v xml:space="preserve"> </v>
      </c>
      <c r="C17" s="92"/>
      <c r="D17" s="110"/>
      <c r="E17" s="93"/>
      <c r="F17" s="94"/>
      <c r="G17" s="93"/>
      <c r="H17" s="93"/>
      <c r="I17" s="95"/>
      <c r="J17" s="95"/>
      <c r="K17" s="95"/>
    </row>
    <row r="18" spans="1:12" x14ac:dyDescent="0.25">
      <c r="A18" s="49">
        <v>16</v>
      </c>
      <c r="B18" s="2" t="str">
        <f t="shared" si="0"/>
        <v xml:space="preserve"> </v>
      </c>
      <c r="C18" s="92"/>
      <c r="D18" s="110"/>
      <c r="E18" s="93"/>
      <c r="F18" s="94"/>
      <c r="G18" s="93"/>
      <c r="H18" s="93"/>
      <c r="I18" s="95"/>
      <c r="J18" s="95"/>
      <c r="K18" s="95"/>
    </row>
    <row r="19" spans="1:12" x14ac:dyDescent="0.25">
      <c r="A19" s="49">
        <v>17</v>
      </c>
      <c r="B19" s="2" t="str">
        <f t="shared" si="0"/>
        <v xml:space="preserve"> </v>
      </c>
      <c r="C19" s="92"/>
      <c r="D19" s="110"/>
      <c r="E19" s="93"/>
      <c r="F19" s="94"/>
      <c r="G19" s="93"/>
      <c r="H19" s="93"/>
      <c r="I19" s="95"/>
      <c r="J19" s="95"/>
      <c r="K19" s="95"/>
    </row>
    <row r="20" spans="1:12" x14ac:dyDescent="0.25">
      <c r="A20" s="49">
        <v>18</v>
      </c>
      <c r="B20" s="2" t="str">
        <f t="shared" si="0"/>
        <v xml:space="preserve"> </v>
      </c>
      <c r="C20" s="92"/>
      <c r="D20" s="110"/>
      <c r="E20" s="93"/>
      <c r="F20" s="94"/>
      <c r="G20" s="93"/>
      <c r="H20" s="93"/>
      <c r="I20" s="95"/>
      <c r="J20" s="95"/>
      <c r="K20" s="95"/>
    </row>
    <row r="21" spans="1:12" x14ac:dyDescent="0.25">
      <c r="A21" s="49">
        <v>19</v>
      </c>
      <c r="B21" s="2" t="str">
        <f t="shared" si="0"/>
        <v xml:space="preserve"> </v>
      </c>
      <c r="C21" s="92"/>
      <c r="D21" s="101"/>
      <c r="E21" s="93"/>
      <c r="F21" s="94"/>
      <c r="G21" s="93"/>
      <c r="H21" s="93"/>
      <c r="I21" s="93"/>
      <c r="J21" s="93"/>
      <c r="K21" s="93"/>
    </row>
    <row r="22" spans="1:12" x14ac:dyDescent="0.25">
      <c r="A22" s="49">
        <v>20</v>
      </c>
      <c r="B22" s="2" t="str">
        <f t="shared" si="0"/>
        <v xml:space="preserve"> </v>
      </c>
      <c r="C22" s="92"/>
      <c r="D22" s="101"/>
      <c r="E22" s="93"/>
      <c r="F22" s="94"/>
      <c r="G22" s="93"/>
      <c r="H22" s="93"/>
      <c r="I22" s="93"/>
      <c r="J22" s="95"/>
      <c r="K22" s="95"/>
    </row>
    <row r="23" spans="1:12" x14ac:dyDescent="0.25">
      <c r="A23" s="49">
        <v>21</v>
      </c>
      <c r="B23" s="2" t="str">
        <f t="shared" si="0"/>
        <v xml:space="preserve"> </v>
      </c>
      <c r="C23" s="92"/>
      <c r="D23" s="101"/>
      <c r="E23" s="93"/>
      <c r="F23" s="94"/>
      <c r="G23" s="93"/>
      <c r="H23" s="93"/>
      <c r="I23" s="93"/>
      <c r="J23" s="93"/>
      <c r="K23" s="93"/>
    </row>
    <row r="24" spans="1:12" s="39" customFormat="1" ht="12.75" customHeight="1" thickBot="1" x14ac:dyDescent="0.3">
      <c r="A24" s="66"/>
      <c r="C24" s="41"/>
      <c r="D24" s="45"/>
      <c r="E24" s="45"/>
      <c r="F24" s="45"/>
      <c r="G24" s="45"/>
      <c r="H24" s="45"/>
      <c r="I24" s="45"/>
      <c r="J24" s="45"/>
      <c r="K24" s="45"/>
    </row>
    <row r="25" spans="1:12" s="39" customFormat="1" ht="12.75" customHeight="1" thickBot="1" x14ac:dyDescent="0.3">
      <c r="D25" s="41"/>
      <c r="E25" s="73" t="s">
        <v>48</v>
      </c>
      <c r="F25" s="74"/>
      <c r="G25" s="74"/>
      <c r="H25" s="75"/>
      <c r="I25" s="45"/>
      <c r="J25" s="45"/>
      <c r="K25" s="45"/>
      <c r="L25" s="45"/>
    </row>
    <row r="26" spans="1:12" s="39" customFormat="1" ht="13.8" customHeight="1" x14ac:dyDescent="0.25">
      <c r="A26" s="67" t="s">
        <v>64</v>
      </c>
      <c r="B26" s="68"/>
      <c r="C26" s="40"/>
      <c r="E26" s="76"/>
      <c r="F26" s="57"/>
      <c r="G26" s="57"/>
      <c r="H26" s="77"/>
      <c r="I26" s="48"/>
      <c r="J26" s="47"/>
      <c r="K26" s="47"/>
      <c r="L26" s="47"/>
    </row>
    <row r="27" spans="1:12" s="39" customFormat="1" ht="16.8" customHeight="1" x14ac:dyDescent="0.25">
      <c r="A27" s="71" t="s">
        <v>69</v>
      </c>
      <c r="B27" s="88"/>
      <c r="C27" s="137"/>
      <c r="E27" s="78"/>
      <c r="F27" s="83" t="s">
        <v>79</v>
      </c>
      <c r="G27" s="84"/>
      <c r="H27" s="85"/>
      <c r="I27" s="48"/>
      <c r="J27" s="40"/>
      <c r="K27" s="40"/>
      <c r="L27" s="40"/>
    </row>
    <row r="28" spans="1:12" s="39" customFormat="1" ht="26.4" x14ac:dyDescent="0.25">
      <c r="A28" s="69" t="s">
        <v>49</v>
      </c>
      <c r="B28" s="89"/>
      <c r="C28" s="138"/>
      <c r="E28" s="112" t="s">
        <v>72</v>
      </c>
      <c r="F28" s="55" t="s">
        <v>27</v>
      </c>
      <c r="G28" s="55" t="s">
        <v>28</v>
      </c>
      <c r="H28" s="79" t="s">
        <v>30</v>
      </c>
      <c r="I28" s="41"/>
      <c r="J28" s="41"/>
      <c r="K28" s="41"/>
      <c r="L28" s="43"/>
    </row>
    <row r="29" spans="1:12" s="39" customFormat="1" ht="18" customHeight="1" x14ac:dyDescent="0.25">
      <c r="A29" s="70" t="s">
        <v>50</v>
      </c>
      <c r="B29" s="90"/>
      <c r="C29" s="138"/>
      <c r="D29" s="113" t="s">
        <v>73</v>
      </c>
      <c r="E29" s="80" t="str">
        <f>IF(B$28=0," ",B$28+28)</f>
        <v xml:space="preserve"> </v>
      </c>
      <c r="F29" s="19" t="str">
        <f>IF(B27=0," ",B27+63)</f>
        <v xml:space="preserve"> </v>
      </c>
      <c r="G29" s="19" t="str">
        <f>IF(B28=0," ",B28+61)</f>
        <v xml:space="preserve"> </v>
      </c>
      <c r="H29" s="81" t="str">
        <f>IF(B29=0," ",B29+56)</f>
        <v xml:space="preserve"> </v>
      </c>
      <c r="I29" s="41"/>
      <c r="J29" s="42"/>
      <c r="K29" s="41"/>
      <c r="L29" s="44"/>
    </row>
    <row r="30" spans="1:12" s="39" customFormat="1" ht="19.2" customHeight="1" thickBot="1" x14ac:dyDescent="0.3">
      <c r="A30" s="143" t="s">
        <v>65</v>
      </c>
      <c r="B30" s="91"/>
      <c r="C30" s="139"/>
      <c r="D30" s="114" t="s">
        <v>74</v>
      </c>
      <c r="E30" s="115" t="str">
        <f>IF(B$28=0," ",B$28+31)</f>
        <v xml:space="preserve"> </v>
      </c>
      <c r="F30" s="116" t="str">
        <f>IF(B27=0," ",B27+67)</f>
        <v xml:space="preserve"> </v>
      </c>
      <c r="G30" s="116" t="str">
        <f>IF(B28=0," ",B28+65)</f>
        <v xml:space="preserve"> </v>
      </c>
      <c r="H30" s="117" t="str">
        <f>IF(B29=0," ",B29+58)</f>
        <v xml:space="preserve"> </v>
      </c>
      <c r="I30" s="54"/>
      <c r="J30" s="54"/>
      <c r="K30" s="54"/>
      <c r="L30" s="40"/>
    </row>
    <row r="31" spans="1:12" s="39" customFormat="1" ht="55.8" customHeight="1" thickBot="1" x14ac:dyDescent="0.3">
      <c r="A31" s="141" t="s">
        <v>70</v>
      </c>
      <c r="B31" s="142"/>
      <c r="C31" s="140"/>
      <c r="D31" s="45"/>
      <c r="E31" s="131"/>
      <c r="F31" s="131"/>
      <c r="G31" s="131"/>
      <c r="H31" s="131"/>
      <c r="I31" s="86"/>
      <c r="J31" s="86"/>
      <c r="K31" s="86"/>
    </row>
    <row r="32" spans="1:12" s="39" customFormat="1" ht="13.2" customHeight="1" thickBot="1" x14ac:dyDescent="0.3">
      <c r="A32" s="87"/>
      <c r="B32" s="66"/>
      <c r="C32" s="66"/>
      <c r="D32" s="46"/>
      <c r="E32" s="132" t="s">
        <v>80</v>
      </c>
      <c r="F32" s="133"/>
      <c r="G32" s="134"/>
      <c r="H32" s="44"/>
    </row>
    <row r="33" spans="1:8" s="39" customFormat="1" ht="13.8" thickBot="1" x14ac:dyDescent="0.3">
      <c r="A33" s="87"/>
      <c r="B33" s="66"/>
      <c r="C33" s="66"/>
      <c r="D33" s="46"/>
      <c r="E33" s="128"/>
      <c r="F33" s="129" t="s">
        <v>34</v>
      </c>
      <c r="G33" s="130" t="s">
        <v>35</v>
      </c>
      <c r="H33" s="118"/>
    </row>
    <row r="34" spans="1:8" s="39" customFormat="1" ht="25.8" customHeight="1" x14ac:dyDescent="0.25">
      <c r="A34" s="87"/>
      <c r="B34" s="66"/>
      <c r="C34" s="66"/>
      <c r="E34" s="126" t="s">
        <v>66</v>
      </c>
      <c r="F34" s="135" t="str">
        <f>IF(B$28=0,"Enter Ovulation Date in B27",B$28)</f>
        <v>Enter Ovulation Date in B27</v>
      </c>
      <c r="G34" s="127" t="str">
        <f>IF($B$28=0," ",$B$28+21)</f>
        <v xml:space="preserve"> </v>
      </c>
      <c r="H34" s="118"/>
    </row>
    <row r="35" spans="1:8" s="39" customFormat="1" x14ac:dyDescent="0.25">
      <c r="A35" s="87"/>
      <c r="B35" s="66"/>
      <c r="C35" s="66"/>
      <c r="E35" s="119" t="s">
        <v>67</v>
      </c>
      <c r="F35" s="52" t="str">
        <f>IF(B28=0," ",G34+1)</f>
        <v xml:space="preserve"> </v>
      </c>
      <c r="G35" s="122" t="str">
        <f>IF(B28=0," ", F35+21)</f>
        <v xml:space="preserve"> </v>
      </c>
      <c r="H35" s="118"/>
    </row>
    <row r="36" spans="1:8" s="39" customFormat="1" x14ac:dyDescent="0.25">
      <c r="A36" s="66"/>
      <c r="D36" s="72"/>
      <c r="E36" s="119" t="s">
        <v>68</v>
      </c>
      <c r="F36" s="52" t="str">
        <f>IF(B28=0," ",G35+1)</f>
        <v xml:space="preserve"> </v>
      </c>
      <c r="G36" s="82" t="str">
        <f>IF(B30=0,"Whelping",B30)</f>
        <v>Whelping</v>
      </c>
      <c r="H36" s="118"/>
    </row>
    <row r="37" spans="1:8" s="39" customFormat="1" ht="26.4" x14ac:dyDescent="0.25">
      <c r="A37" s="66"/>
      <c r="D37" s="72"/>
      <c r="E37" s="119" t="s">
        <v>75</v>
      </c>
      <c r="F37" s="136" t="str">
        <f>IF(B30=0,"Enter Whelping Date in B29",B30)</f>
        <v>Enter Whelping Date in B29</v>
      </c>
      <c r="G37" s="123" t="str">
        <f>IF(B30=0,"3 Weeks",B30+21)</f>
        <v>3 Weeks</v>
      </c>
      <c r="H37" s="118"/>
    </row>
    <row r="38" spans="1:8" s="39" customFormat="1" x14ac:dyDescent="0.25">
      <c r="A38" s="66"/>
      <c r="E38" s="120" t="s">
        <v>76</v>
      </c>
      <c r="F38" s="52" t="str">
        <f>IF(B30=0,"3 Weeks",G37+1)</f>
        <v>3 Weeks</v>
      </c>
      <c r="G38" s="123" t="str">
        <f>IF(B30=0,"5 Weeks",F38+14)</f>
        <v>5 Weeks</v>
      </c>
      <c r="H38" s="118"/>
    </row>
    <row r="39" spans="1:8" s="39" customFormat="1" x14ac:dyDescent="0.25">
      <c r="A39" s="66"/>
      <c r="E39" s="119" t="s">
        <v>77</v>
      </c>
      <c r="F39" s="52" t="str">
        <f>IF(B30=0,"5 Weeks",G38+1)</f>
        <v>5 Weeks</v>
      </c>
      <c r="G39" s="123" t="str">
        <f>IF(B30=0,"16 Weeks",B30+112)</f>
        <v>16 Weeks</v>
      </c>
      <c r="H39" s="118"/>
    </row>
    <row r="40" spans="1:8" s="39" customFormat="1" ht="66.599999999999994" thickBot="1" x14ac:dyDescent="0.3">
      <c r="A40" s="66"/>
      <c r="E40" s="121" t="s">
        <v>78</v>
      </c>
      <c r="F40" s="124" t="str">
        <f>IF(B31=0,"Enter whelping date in B29 and the week you want to send your puppies home in B30 ",B30+(B31*7))</f>
        <v xml:space="preserve">Enter whelping date in B29 and the week you want to send your puppies home in B30 </v>
      </c>
      <c r="G40" s="125"/>
      <c r="H40" s="118"/>
    </row>
    <row r="41" spans="1:8" s="39" customFormat="1" x14ac:dyDescent="0.25">
      <c r="A41" s="66"/>
    </row>
    <row r="42" spans="1:8" x14ac:dyDescent="0.25">
      <c r="A42" s="66"/>
      <c r="B42" s="39"/>
    </row>
  </sheetData>
  <sheetProtection sheet="1" objects="1" scenarios="1"/>
  <mergeCells count="4">
    <mergeCell ref="E25:H26"/>
    <mergeCell ref="F27:H27"/>
    <mergeCell ref="E32:G32"/>
    <mergeCell ref="A26:B26"/>
  </mergeCells>
  <pageMargins left="0.25" right="0.25" top="1" bottom="1" header="0.5" footer="0.5"/>
  <pageSetup orientation="landscape" horizontalDpi="1200" verticalDpi="1200" r:id="rId1"/>
  <headerFooter alignWithMargins="0">
    <oddHeader>&amp;C&amp;"Arial,Bold"&amp;12Copper x Dreamer
Nov 2014</oddHeader>
    <oddFooter>&amp;C&amp;"Arial,Bold"&amp;12Gaylan's Golden Retrievers
www.Gaylans.com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"/>
  <sheetViews>
    <sheetView topLeftCell="B1" zoomScaleNormal="100" workbookViewId="0">
      <selection activeCell="B2" sqref="A2:XFD2"/>
    </sheetView>
  </sheetViews>
  <sheetFormatPr defaultColWidth="8.88671875" defaultRowHeight="13.2" x14ac:dyDescent="0.25"/>
  <cols>
    <col min="1" max="1" width="8.88671875" style="1"/>
    <col min="2" max="2" width="8.44140625" style="1" bestFit="1" customWidth="1"/>
    <col min="3" max="3" width="10.109375" style="1" bestFit="1" customWidth="1"/>
    <col min="4" max="4" width="14.5546875" style="1" bestFit="1" customWidth="1"/>
    <col min="5" max="5" width="14.5546875" style="8" customWidth="1"/>
    <col min="6" max="6" width="12.33203125" style="8" bestFit="1" customWidth="1"/>
    <col min="7" max="7" width="13.6640625" style="1" customWidth="1"/>
    <col min="8" max="8" width="12.21875" style="49" customWidth="1"/>
    <col min="9" max="9" width="11.33203125" style="1" customWidth="1"/>
    <col min="10" max="10" width="13.109375" style="1" bestFit="1" customWidth="1"/>
    <col min="11" max="11" width="22" style="1" customWidth="1"/>
    <col min="12" max="16384" width="8.88671875" style="1"/>
  </cols>
  <sheetData>
    <row r="1" spans="1:11" ht="52.8" x14ac:dyDescent="0.25">
      <c r="A1" s="11" t="s">
        <v>55</v>
      </c>
      <c r="B1" s="11" t="s">
        <v>56</v>
      </c>
      <c r="C1" s="10" t="s">
        <v>0</v>
      </c>
      <c r="D1" s="11" t="s">
        <v>57</v>
      </c>
      <c r="E1" s="11" t="s">
        <v>62</v>
      </c>
      <c r="F1" s="11" t="s">
        <v>58</v>
      </c>
      <c r="G1" s="11" t="s">
        <v>59</v>
      </c>
      <c r="H1" s="11" t="s">
        <v>60</v>
      </c>
      <c r="I1" s="11" t="s">
        <v>23</v>
      </c>
      <c r="J1" s="10" t="s">
        <v>1</v>
      </c>
      <c r="K1" s="12" t="s">
        <v>2</v>
      </c>
    </row>
    <row r="2" spans="1:11" ht="26.4" x14ac:dyDescent="0.25">
      <c r="A2" s="1">
        <v>1</v>
      </c>
      <c r="B2" s="2" t="str">
        <f>TEXT(C2,"ddd")</f>
        <v>Fri</v>
      </c>
      <c r="C2" s="2">
        <v>41950</v>
      </c>
      <c r="D2" s="2" t="s">
        <v>4</v>
      </c>
      <c r="E2" s="8" t="s">
        <v>21</v>
      </c>
      <c r="F2" s="9">
        <v>0.25</v>
      </c>
      <c r="G2" s="1">
        <v>0.2</v>
      </c>
      <c r="H2" s="31" t="s">
        <v>22</v>
      </c>
      <c r="J2" s="2" t="s">
        <v>63</v>
      </c>
      <c r="K2" s="6" t="s">
        <v>42</v>
      </c>
    </row>
    <row r="3" spans="1:11" x14ac:dyDescent="0.25">
      <c r="A3" s="1">
        <v>2</v>
      </c>
      <c r="B3" s="2" t="str">
        <f t="shared" ref="B3:B16" si="0">TEXT(C3,"ddd")</f>
        <v>Sat</v>
      </c>
      <c r="C3" s="2">
        <v>41951</v>
      </c>
      <c r="D3" s="2" t="s">
        <v>5</v>
      </c>
      <c r="F3" s="9"/>
    </row>
    <row r="4" spans="1:11" x14ac:dyDescent="0.25">
      <c r="A4" s="1">
        <v>3</v>
      </c>
      <c r="B4" s="2" t="str">
        <f t="shared" si="0"/>
        <v>Sun</v>
      </c>
      <c r="C4" s="2">
        <v>41952</v>
      </c>
      <c r="D4" s="2" t="s">
        <v>6</v>
      </c>
    </row>
    <row r="5" spans="1:11" x14ac:dyDescent="0.25">
      <c r="A5" s="1">
        <v>4</v>
      </c>
      <c r="B5" s="2" t="str">
        <f t="shared" si="0"/>
        <v>Mon</v>
      </c>
      <c r="C5" s="2">
        <v>41953</v>
      </c>
      <c r="D5" s="2" t="s">
        <v>7</v>
      </c>
      <c r="F5" s="9">
        <v>0.6</v>
      </c>
      <c r="G5" s="7"/>
      <c r="I5" s="7"/>
      <c r="K5" s="6" t="s">
        <v>43</v>
      </c>
    </row>
    <row r="6" spans="1:11" x14ac:dyDescent="0.25">
      <c r="A6" s="1">
        <v>5</v>
      </c>
      <c r="B6" s="2" t="str">
        <f t="shared" si="0"/>
        <v>Tue</v>
      </c>
      <c r="C6" s="2">
        <v>41954</v>
      </c>
      <c r="D6" s="2" t="s">
        <v>8</v>
      </c>
      <c r="F6" s="9">
        <v>0.6</v>
      </c>
      <c r="G6" s="1">
        <v>0.4</v>
      </c>
      <c r="H6" s="31" t="s">
        <v>61</v>
      </c>
      <c r="K6" s="6" t="s">
        <v>44</v>
      </c>
    </row>
    <row r="7" spans="1:11" x14ac:dyDescent="0.25">
      <c r="A7" s="1">
        <v>6</v>
      </c>
      <c r="B7" s="2" t="str">
        <f t="shared" si="0"/>
        <v>Wed</v>
      </c>
      <c r="C7" s="2">
        <v>41955</v>
      </c>
      <c r="D7" s="2" t="s">
        <v>9</v>
      </c>
    </row>
    <row r="8" spans="1:11" ht="26.4" x14ac:dyDescent="0.25">
      <c r="A8" s="1">
        <v>7</v>
      </c>
      <c r="B8" s="2" t="str">
        <f t="shared" si="0"/>
        <v>Thu</v>
      </c>
      <c r="C8" s="2">
        <v>41956</v>
      </c>
      <c r="D8" s="2" t="s">
        <v>10</v>
      </c>
      <c r="F8" s="9">
        <v>0.8</v>
      </c>
      <c r="G8" s="1">
        <v>2.7</v>
      </c>
      <c r="H8" s="31" t="s">
        <v>61</v>
      </c>
      <c r="I8" s="6" t="s">
        <v>18</v>
      </c>
      <c r="K8" s="14" t="s">
        <v>45</v>
      </c>
    </row>
    <row r="9" spans="1:11" x14ac:dyDescent="0.25">
      <c r="A9" s="1">
        <v>8</v>
      </c>
      <c r="B9" s="2" t="str">
        <f t="shared" si="0"/>
        <v>Fri</v>
      </c>
      <c r="C9" s="2">
        <v>41957</v>
      </c>
      <c r="D9" s="2" t="s">
        <v>11</v>
      </c>
      <c r="F9" s="15">
        <v>1</v>
      </c>
      <c r="G9" s="16">
        <v>3.6</v>
      </c>
      <c r="H9" s="50" t="s">
        <v>61</v>
      </c>
      <c r="I9" s="6"/>
      <c r="K9" s="26" t="s">
        <v>43</v>
      </c>
    </row>
    <row r="10" spans="1:11" s="3" customFormat="1" x14ac:dyDescent="0.25">
      <c r="A10" s="3">
        <v>9</v>
      </c>
      <c r="B10" s="2" t="str">
        <f t="shared" si="0"/>
        <v>Sat</v>
      </c>
      <c r="C10" s="4">
        <v>41958</v>
      </c>
      <c r="D10" s="4" t="s">
        <v>12</v>
      </c>
      <c r="E10" s="5" t="s">
        <v>25</v>
      </c>
      <c r="F10" s="23">
        <v>1</v>
      </c>
      <c r="G10" s="37">
        <v>6</v>
      </c>
      <c r="H10" s="51" t="s">
        <v>61</v>
      </c>
      <c r="I10" s="5" t="s">
        <v>49</v>
      </c>
      <c r="K10" s="38" t="s">
        <v>43</v>
      </c>
    </row>
    <row r="11" spans="1:11" x14ac:dyDescent="0.25">
      <c r="A11" s="1">
        <v>10</v>
      </c>
      <c r="B11" s="2" t="str">
        <f t="shared" si="0"/>
        <v>Sun</v>
      </c>
      <c r="C11" s="2">
        <v>41959</v>
      </c>
      <c r="D11" s="2" t="s">
        <v>13</v>
      </c>
      <c r="E11" s="6" t="s">
        <v>24</v>
      </c>
      <c r="F11" s="15">
        <v>1</v>
      </c>
      <c r="G11" s="36">
        <v>6.3</v>
      </c>
      <c r="H11" s="50" t="s">
        <v>61</v>
      </c>
    </row>
    <row r="12" spans="1:11" x14ac:dyDescent="0.25">
      <c r="A12" s="1">
        <v>11</v>
      </c>
      <c r="B12" s="2" t="str">
        <f t="shared" si="0"/>
        <v>Mon</v>
      </c>
      <c r="C12" s="2">
        <v>41960</v>
      </c>
      <c r="D12" s="2" t="s">
        <v>14</v>
      </c>
      <c r="F12" s="15">
        <v>1</v>
      </c>
      <c r="G12" s="7">
        <v>11.5</v>
      </c>
      <c r="H12" s="31" t="s">
        <v>61</v>
      </c>
      <c r="I12" s="31" t="s">
        <v>54</v>
      </c>
      <c r="K12" s="26" t="s">
        <v>43</v>
      </c>
    </row>
    <row r="13" spans="1:11" ht="50.25" customHeight="1" x14ac:dyDescent="0.25">
      <c r="A13" s="27">
        <v>12</v>
      </c>
      <c r="B13" s="2" t="str">
        <f t="shared" si="0"/>
        <v>Tue</v>
      </c>
      <c r="C13" s="28">
        <v>41961</v>
      </c>
      <c r="D13" s="28" t="s">
        <v>15</v>
      </c>
      <c r="E13" s="14" t="s">
        <v>41</v>
      </c>
      <c r="F13" s="30">
        <v>1</v>
      </c>
      <c r="J13" s="31" t="s">
        <v>38</v>
      </c>
      <c r="K13" s="14" t="s">
        <v>46</v>
      </c>
    </row>
    <row r="14" spans="1:11" ht="105.6" x14ac:dyDescent="0.25">
      <c r="A14" s="27">
        <v>13</v>
      </c>
      <c r="B14" s="2" t="str">
        <f t="shared" si="0"/>
        <v>Wed</v>
      </c>
      <c r="C14" s="28">
        <v>41962</v>
      </c>
      <c r="D14" s="28" t="s">
        <v>16</v>
      </c>
      <c r="E14" s="29" t="s">
        <v>40</v>
      </c>
      <c r="F14" s="30">
        <v>1</v>
      </c>
      <c r="I14" s="32"/>
      <c r="J14" s="33" t="s">
        <v>39</v>
      </c>
      <c r="K14" s="14" t="s">
        <v>47</v>
      </c>
    </row>
    <row r="15" spans="1:11" ht="26.4" x14ac:dyDescent="0.25">
      <c r="A15" s="1">
        <v>14</v>
      </c>
      <c r="B15" s="2" t="str">
        <f t="shared" si="0"/>
        <v>Thu</v>
      </c>
      <c r="C15" s="2">
        <v>41963</v>
      </c>
      <c r="D15" s="35" t="s">
        <v>17</v>
      </c>
      <c r="F15" s="9">
        <v>0.7</v>
      </c>
      <c r="G15" s="13"/>
      <c r="H15" s="31"/>
      <c r="K15" s="14" t="s">
        <v>51</v>
      </c>
    </row>
    <row r="16" spans="1:11" x14ac:dyDescent="0.25">
      <c r="A16" s="1">
        <v>15</v>
      </c>
      <c r="B16" s="2" t="str">
        <f t="shared" si="0"/>
        <v>Fri</v>
      </c>
      <c r="C16" s="2">
        <v>41964</v>
      </c>
      <c r="D16" s="35" t="s">
        <v>53</v>
      </c>
      <c r="F16" s="9">
        <v>0.1</v>
      </c>
      <c r="I16" s="6" t="s">
        <v>50</v>
      </c>
      <c r="J16" s="6"/>
      <c r="K16" s="14" t="s">
        <v>52</v>
      </c>
    </row>
    <row r="17" spans="3:11" x14ac:dyDescent="0.25">
      <c r="C17" s="2"/>
      <c r="D17" s="35"/>
      <c r="F17" s="9"/>
      <c r="I17" s="6"/>
      <c r="J17" s="6"/>
      <c r="K17" s="14"/>
    </row>
    <row r="18" spans="3:11" x14ac:dyDescent="0.25">
      <c r="C18" s="2"/>
      <c r="D18" s="35"/>
      <c r="F18" s="9"/>
      <c r="I18" s="6"/>
      <c r="J18" s="6"/>
      <c r="K18" s="14"/>
    </row>
    <row r="19" spans="3:11" x14ac:dyDescent="0.25">
      <c r="C19" s="2"/>
      <c r="D19" s="35"/>
      <c r="F19" s="9"/>
      <c r="I19" s="6"/>
      <c r="J19" s="6"/>
      <c r="K19" s="14"/>
    </row>
    <row r="20" spans="3:11" x14ac:dyDescent="0.25">
      <c r="C20" s="2"/>
      <c r="D20" s="2"/>
      <c r="F20" s="9"/>
    </row>
    <row r="21" spans="3:11" x14ac:dyDescent="0.25">
      <c r="C21" s="2"/>
      <c r="D21" s="2"/>
      <c r="F21" s="9"/>
    </row>
    <row r="22" spans="3:11" x14ac:dyDescent="0.25">
      <c r="C22" s="2"/>
      <c r="D22" s="2"/>
      <c r="F22" s="9"/>
    </row>
    <row r="23" spans="3:11" x14ac:dyDescent="0.25">
      <c r="C23" s="2"/>
      <c r="D23" s="56" t="s">
        <v>48</v>
      </c>
      <c r="E23" s="56"/>
      <c r="F23" s="56"/>
      <c r="G23" s="56"/>
      <c r="H23" s="56"/>
      <c r="I23" s="56"/>
      <c r="J23" s="56"/>
      <c r="K23" s="56"/>
    </row>
    <row r="24" spans="3:11" x14ac:dyDescent="0.25">
      <c r="C24" s="2"/>
      <c r="D24" s="57"/>
      <c r="E24" s="57"/>
      <c r="F24" s="57"/>
      <c r="G24" s="57"/>
      <c r="H24" s="57"/>
      <c r="I24" s="57"/>
      <c r="J24" s="57"/>
      <c r="K24" s="57"/>
    </row>
    <row r="25" spans="3:11" x14ac:dyDescent="0.25">
      <c r="D25" s="59"/>
      <c r="E25" s="61" t="s">
        <v>37</v>
      </c>
      <c r="F25" s="63" t="s">
        <v>49</v>
      </c>
      <c r="G25" s="63" t="s">
        <v>19</v>
      </c>
      <c r="H25" s="63" t="s">
        <v>20</v>
      </c>
      <c r="I25" s="58" t="s">
        <v>29</v>
      </c>
      <c r="J25" s="58"/>
      <c r="K25" s="58"/>
    </row>
    <row r="26" spans="3:11" x14ac:dyDescent="0.25">
      <c r="D26" s="60"/>
      <c r="E26" s="62"/>
      <c r="F26" s="64"/>
      <c r="G26" s="64"/>
      <c r="H26" s="64"/>
      <c r="I26" s="22" t="s">
        <v>27</v>
      </c>
      <c r="J26" s="22" t="s">
        <v>28</v>
      </c>
      <c r="K26" s="22" t="s">
        <v>30</v>
      </c>
    </row>
    <row r="27" spans="3:11" x14ac:dyDescent="0.25">
      <c r="D27" s="17" t="s">
        <v>26</v>
      </c>
      <c r="E27" s="19">
        <f>C10+32</f>
        <v>41990</v>
      </c>
      <c r="F27" s="20">
        <f>C11</f>
        <v>41959</v>
      </c>
      <c r="G27" s="25">
        <f>F27+21</f>
        <v>41980</v>
      </c>
      <c r="H27" s="52">
        <f>F27+42</f>
        <v>42001</v>
      </c>
      <c r="I27" s="19">
        <f>C8+65</f>
        <v>42021</v>
      </c>
      <c r="J27" s="2">
        <f>C10+63</f>
        <v>42021</v>
      </c>
      <c r="K27" s="24">
        <f>C16+57</f>
        <v>42021</v>
      </c>
    </row>
    <row r="28" spans="3:11" x14ac:dyDescent="0.25">
      <c r="D28" s="17"/>
      <c r="E28" s="19"/>
      <c r="F28" s="20"/>
      <c r="G28" s="19"/>
      <c r="H28" s="52"/>
      <c r="I28" s="20">
        <f>C9+65</f>
        <v>42022</v>
      </c>
      <c r="J28" s="19">
        <f>C11+63</f>
        <v>42022</v>
      </c>
      <c r="K28" s="24">
        <f>C16+58</f>
        <v>42022</v>
      </c>
    </row>
    <row r="29" spans="3:11" x14ac:dyDescent="0.25">
      <c r="D29" s="17" t="s">
        <v>3</v>
      </c>
      <c r="E29" s="18"/>
      <c r="F29" s="18"/>
      <c r="G29" s="17"/>
      <c r="H29" s="53"/>
      <c r="I29" s="17"/>
      <c r="J29" s="17"/>
      <c r="K29" s="22"/>
    </row>
    <row r="30" spans="3:11" x14ac:dyDescent="0.25">
      <c r="D30" s="17"/>
      <c r="E30" s="21" t="s">
        <v>34</v>
      </c>
      <c r="F30" s="21" t="s">
        <v>35</v>
      </c>
      <c r="G30" s="17"/>
      <c r="H30" s="53"/>
      <c r="I30" s="17"/>
      <c r="J30" s="17"/>
      <c r="K30" s="17"/>
    </row>
    <row r="31" spans="3:11" x14ac:dyDescent="0.25">
      <c r="D31" s="17" t="s">
        <v>31</v>
      </c>
      <c r="E31" s="19" t="str">
        <f>IF(E29=0,"",E29)</f>
        <v/>
      </c>
      <c r="F31" s="20" t="str">
        <f>IFERROR(E31+21,"")</f>
        <v/>
      </c>
      <c r="G31" s="17"/>
      <c r="H31" s="53"/>
      <c r="I31" s="17"/>
      <c r="J31" s="17"/>
      <c r="K31" s="17"/>
    </row>
    <row r="32" spans="3:11" x14ac:dyDescent="0.25">
      <c r="D32" s="18" t="s">
        <v>32</v>
      </c>
      <c r="E32" s="19" t="str">
        <f>F31</f>
        <v/>
      </c>
      <c r="F32" s="20" t="str">
        <f>IFERROR(E32+14,"")</f>
        <v/>
      </c>
      <c r="G32" s="17"/>
      <c r="H32" s="53"/>
      <c r="I32" s="17"/>
      <c r="J32" s="17"/>
      <c r="K32" s="17"/>
    </row>
    <row r="33" spans="4:11" x14ac:dyDescent="0.25">
      <c r="D33" s="17" t="s">
        <v>33</v>
      </c>
      <c r="E33" s="19" t="str">
        <f>F32</f>
        <v/>
      </c>
      <c r="F33" s="18" t="str">
        <f>IF(E29=0,"",E29+112)</f>
        <v/>
      </c>
      <c r="G33" s="17"/>
      <c r="H33" s="53"/>
      <c r="I33" s="17"/>
      <c r="J33" s="17"/>
      <c r="K33" s="17"/>
    </row>
    <row r="34" spans="4:11" x14ac:dyDescent="0.25">
      <c r="D34" s="17" t="s">
        <v>36</v>
      </c>
      <c r="E34" s="18"/>
      <c r="F34" s="18"/>
      <c r="G34" s="17"/>
      <c r="H34" s="53"/>
      <c r="I34" s="17"/>
      <c r="J34" s="17"/>
      <c r="K34" s="17"/>
    </row>
  </sheetData>
  <sheetProtection sheet="1" objects="1" scenarios="1"/>
  <mergeCells count="7">
    <mergeCell ref="D23:K24"/>
    <mergeCell ref="I25:K25"/>
    <mergeCell ref="D25:D26"/>
    <mergeCell ref="E25:E26"/>
    <mergeCell ref="F25:F26"/>
    <mergeCell ref="G25:G26"/>
    <mergeCell ref="H25:H26"/>
  </mergeCells>
  <phoneticPr fontId="2" type="noConversion"/>
  <pageMargins left="0.25" right="0.25" top="1" bottom="1" header="0.5" footer="0.5"/>
  <pageSetup orientation="landscape" horizontalDpi="1200" verticalDpi="1200" r:id="rId1"/>
  <headerFooter alignWithMargins="0">
    <oddHeader>&amp;C&amp;"Arial,Bold"&amp;12Copper x Dreamer
Nov 2014</oddHeader>
    <oddFooter>&amp;C&amp;"Arial,Bold"&amp;12Gaylan's Golden Retrievers
www.Gaylans.com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Breeding</vt:lpstr>
      <vt:lpstr>Example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Watkins</dc:creator>
  <cp:lastModifiedBy>Gayle</cp:lastModifiedBy>
  <cp:lastPrinted>2014-11-17T21:42:24Z</cp:lastPrinted>
  <dcterms:created xsi:type="dcterms:W3CDTF">2007-05-10T10:37:02Z</dcterms:created>
  <dcterms:modified xsi:type="dcterms:W3CDTF">2014-12-10T18:29:53Z</dcterms:modified>
</cp:coreProperties>
</file>